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drawings/drawing3.xml" ContentType="application/vnd.openxmlformats-officedocument.drawing+xml"/>
  <Override PartName="/xl/charts/chart4.xml" ContentType="application/vnd.openxmlformats-officedocument.drawingml.chart+xml"/>
  <Override PartName="/xl/drawings/drawing4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5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omments2.xml" ContentType="application/vnd.openxmlformats-officedocument.spreadsheetml.comments+xml"/>
  <Override PartName="/xl/charts/chart1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2.xml" ContentType="application/vnd.ms-office.chartcolorstyle+xml"/>
  <Override PartName="/xl/charts/style2.xml" ContentType="application/vnd.ms-office.chartstyle+xml"/>
  <Override PartName="/xl/charts/colors3.xml" ContentType="application/vnd.ms-office.chartcolorstyle+xml"/>
  <Override PartName="/xl/charts/style3.xml" ContentType="application/vnd.ms-office.chartstyle+xml"/>
  <Override PartName="/xl/charts/colors5.xml" ContentType="application/vnd.ms-office.chartcolorstyle+xml"/>
  <Override PartName="/xl/charts/style5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35" windowWidth="21075" windowHeight="9930" firstSheet="3" activeTab="8"/>
  </bookViews>
  <sheets>
    <sheet name="Inadimplência BCB" sheetId="12" r:id="rId1"/>
    <sheet name="Inadimplência BNDES - longa" sheetId="13" r:id="rId2"/>
    <sheet name="Inadimplência - BCB x BNDES" sheetId="10" r:id="rId3"/>
    <sheet name="Desembolsos por porte" sheetId="9" r:id="rId4"/>
    <sheet name="PIB IBGE" sheetId="4" r:id="rId5"/>
    <sheet name="Desembolsos BNDES" sheetId="1" r:id="rId6"/>
    <sheet name=" Séries Trimestrais" sheetId="7" r:id="rId7"/>
    <sheet name="Séries Anuais" sheetId="6" r:id="rId8"/>
    <sheet name="Tesouro - BNDES" sheetId="11" r:id="rId9"/>
  </sheets>
  <externalReferences>
    <externalReference r:id="rId10"/>
  </externalReferences>
  <definedNames>
    <definedName name="_xlnm._FilterDatabase" localSheetId="6" hidden="1">' Séries Trimestrais'!$A$26:$F$81</definedName>
  </definedNames>
  <calcPr calcId="145621"/>
</workbook>
</file>

<file path=xl/calcChain.xml><?xml version="1.0" encoding="utf-8"?>
<calcChain xmlns="http://schemas.openxmlformats.org/spreadsheetml/2006/main">
  <c r="C190" i="11" l="1"/>
  <c r="Q22" i="9" l="1"/>
  <c r="N22" i="9"/>
  <c r="O22" i="9"/>
  <c r="M22" i="9"/>
  <c r="Y25" i="6"/>
  <c r="N237" i="9"/>
  <c r="L237" i="9"/>
  <c r="H272" i="1" l="1"/>
  <c r="L36" i="10" l="1"/>
  <c r="M127" i="12"/>
  <c r="L127" i="12"/>
  <c r="R92" i="7" l="1"/>
  <c r="O92" i="7"/>
  <c r="M123" i="12" l="1"/>
  <c r="M124" i="12"/>
  <c r="M125" i="12"/>
  <c r="M126" i="12"/>
  <c r="L123" i="12"/>
  <c r="L124" i="12"/>
  <c r="L125" i="12"/>
  <c r="L35" i="10" s="1"/>
  <c r="L126" i="12"/>
  <c r="H25" i="6"/>
  <c r="I25" i="6"/>
  <c r="G25" i="6"/>
  <c r="C25" i="6"/>
  <c r="D25" i="6"/>
  <c r="E25" i="6"/>
  <c r="F25" i="6"/>
  <c r="B25" i="6"/>
  <c r="R91" i="7"/>
  <c r="C91" i="7"/>
  <c r="D91" i="7"/>
  <c r="E91" i="7"/>
  <c r="F91" i="7"/>
  <c r="B91" i="7"/>
  <c r="B88" i="7"/>
  <c r="B89" i="7"/>
  <c r="B90" i="7"/>
  <c r="Q91" i="7"/>
  <c r="C88" i="7"/>
  <c r="C89" i="7"/>
  <c r="C90" i="7"/>
  <c r="D88" i="7"/>
  <c r="D89" i="7"/>
  <c r="D90" i="7"/>
  <c r="E88" i="7"/>
  <c r="E89" i="7"/>
  <c r="E90" i="7"/>
  <c r="F87" i="7"/>
  <c r="F88" i="7"/>
  <c r="F89" i="7"/>
  <c r="F90" i="7"/>
  <c r="F85" i="7"/>
  <c r="F86" i="7"/>
  <c r="N91" i="7"/>
  <c r="O91" i="7"/>
  <c r="K70" i="7"/>
  <c r="K71" i="7"/>
  <c r="K72" i="7"/>
  <c r="K73" i="7"/>
  <c r="K74" i="7"/>
  <c r="K75" i="7"/>
  <c r="K76" i="7"/>
  <c r="K77" i="7"/>
  <c r="K78" i="7"/>
  <c r="K79" i="7"/>
  <c r="K80" i="7"/>
  <c r="K81" i="7"/>
  <c r="K82" i="7"/>
  <c r="K83" i="7"/>
  <c r="K84" i="7"/>
  <c r="K85" i="7"/>
  <c r="K86" i="7"/>
  <c r="K87" i="7"/>
  <c r="K88" i="7"/>
  <c r="K89" i="7"/>
  <c r="K90" i="7"/>
  <c r="K91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I70" i="7"/>
  <c r="I71" i="7"/>
  <c r="I72" i="7"/>
  <c r="I73" i="7"/>
  <c r="I74" i="7"/>
  <c r="I75" i="7"/>
  <c r="I76" i="7"/>
  <c r="I77" i="7"/>
  <c r="I78" i="7"/>
  <c r="I79" i="7"/>
  <c r="I80" i="7"/>
  <c r="I81" i="7"/>
  <c r="I82" i="7"/>
  <c r="I83" i="7"/>
  <c r="I84" i="7"/>
  <c r="I85" i="7"/>
  <c r="I86" i="7"/>
  <c r="I87" i="7"/>
  <c r="I88" i="7"/>
  <c r="I89" i="7"/>
  <c r="I90" i="7"/>
  <c r="I91" i="7"/>
  <c r="G70" i="7"/>
  <c r="G71" i="7"/>
  <c r="G72" i="7"/>
  <c r="G73" i="7"/>
  <c r="G74" i="7"/>
  <c r="G75" i="7"/>
  <c r="G76" i="7"/>
  <c r="G77" i="7"/>
  <c r="G78" i="7"/>
  <c r="G79" i="7"/>
  <c r="G80" i="7"/>
  <c r="G81" i="7"/>
  <c r="G82" i="7"/>
  <c r="G83" i="7"/>
  <c r="G84" i="7"/>
  <c r="G85" i="7"/>
  <c r="G86" i="7"/>
  <c r="G87" i="7"/>
  <c r="G88" i="7"/>
  <c r="G89" i="7"/>
  <c r="G90" i="7"/>
  <c r="G91" i="7"/>
  <c r="C187" i="11"/>
  <c r="C188" i="11"/>
  <c r="C189" i="11"/>
  <c r="H91" i="7"/>
  <c r="AA91" i="4"/>
  <c r="Z91" i="4"/>
  <c r="C186" i="11" l="1"/>
  <c r="M25" i="6"/>
  <c r="H90" i="7"/>
  <c r="AA85" i="4"/>
  <c r="AA86" i="4"/>
  <c r="AA87" i="4"/>
  <c r="AA88" i="4"/>
  <c r="AA89" i="4"/>
  <c r="AA90" i="4"/>
  <c r="Z90" i="4"/>
  <c r="Z85" i="4"/>
  <c r="Z86" i="4"/>
  <c r="Z87" i="4"/>
  <c r="Z88" i="4"/>
  <c r="Z89" i="4"/>
  <c r="L25" i="6" l="1"/>
  <c r="H265" i="1"/>
  <c r="C185" i="11" l="1"/>
  <c r="K34" i="10" l="1"/>
  <c r="J34" i="10"/>
  <c r="M122" i="12"/>
  <c r="L122" i="12"/>
  <c r="L34" i="10" s="1"/>
  <c r="C184" i="11" l="1"/>
  <c r="M121" i="12"/>
  <c r="L121" i="12"/>
  <c r="H89" i="7" l="1"/>
  <c r="C183" i="11" l="1"/>
  <c r="C182" i="11"/>
  <c r="M120" i="12" l="1"/>
  <c r="L120" i="12"/>
  <c r="T22" i="9" l="1"/>
  <c r="U22" i="9"/>
  <c r="V22" i="9"/>
  <c r="H253" i="1"/>
  <c r="X4" i="6" l="1"/>
  <c r="X5" i="6" s="1"/>
  <c r="X6" i="6" s="1"/>
  <c r="X7" i="6" s="1"/>
  <c r="X8" i="6" s="1"/>
  <c r="X9" i="6" s="1"/>
  <c r="X10" i="6" s="1"/>
  <c r="X11" i="6" s="1"/>
  <c r="X12" i="6" s="1"/>
  <c r="X13" i="6" s="1"/>
  <c r="X14" i="6" s="1"/>
  <c r="X15" i="6" s="1"/>
  <c r="X16" i="6" s="1"/>
  <c r="X17" i="6" s="1"/>
  <c r="X18" i="6" s="1"/>
  <c r="X19" i="6" s="1"/>
  <c r="X20" i="6" s="1"/>
  <c r="X21" i="6" s="1"/>
  <c r="X22" i="6" s="1"/>
  <c r="X23" i="6" s="1"/>
  <c r="R89" i="7" l="1"/>
  <c r="O89" i="7"/>
  <c r="C181" i="11" l="1"/>
  <c r="M119" i="12" l="1"/>
  <c r="L119" i="12"/>
  <c r="L33" i="10" s="1"/>
  <c r="M118" i="12" l="1"/>
  <c r="L118" i="12"/>
  <c r="Q21" i="9" l="1"/>
  <c r="N21" i="9"/>
  <c r="O21" i="9"/>
  <c r="M21" i="9"/>
  <c r="L117" i="12"/>
  <c r="M114" i="12"/>
  <c r="M115" i="12"/>
  <c r="M116" i="12"/>
  <c r="M117" i="12"/>
  <c r="L114" i="12"/>
  <c r="L115" i="12"/>
  <c r="L116" i="12"/>
  <c r="B173" i="11"/>
  <c r="C178" i="11"/>
  <c r="C179" i="11"/>
  <c r="C180" i="11"/>
  <c r="H88" i="7"/>
  <c r="O88" i="7" l="1"/>
  <c r="Q88" i="7"/>
  <c r="R88" i="7"/>
  <c r="N88" i="7"/>
  <c r="C175" i="11"/>
  <c r="C176" i="11"/>
  <c r="C177" i="11"/>
  <c r="H87" i="7"/>
  <c r="R87" i="7" l="1"/>
  <c r="O87" i="7"/>
  <c r="C87" i="7"/>
  <c r="D87" i="7"/>
  <c r="E87" i="7"/>
  <c r="B87" i="7"/>
  <c r="Q87" i="7" s="1"/>
  <c r="M112" i="12"/>
  <c r="M113" i="12"/>
  <c r="L112" i="12"/>
  <c r="L32" i="10" s="1"/>
  <c r="L113" i="12"/>
  <c r="Q90" i="7" l="1"/>
  <c r="N90" i="7"/>
  <c r="N87" i="7"/>
  <c r="M50" i="12"/>
  <c r="L51" i="12"/>
  <c r="L52" i="12"/>
  <c r="L53" i="12"/>
  <c r="L11" i="10" s="1"/>
  <c r="L54" i="12"/>
  <c r="L55" i="12"/>
  <c r="L56" i="12"/>
  <c r="L12" i="10" s="1"/>
  <c r="L57" i="12"/>
  <c r="L58" i="12"/>
  <c r="L59" i="12"/>
  <c r="L13" i="10" s="1"/>
  <c r="L60" i="12"/>
  <c r="L61" i="12"/>
  <c r="L62" i="12"/>
  <c r="L14" i="10" s="1"/>
  <c r="L63" i="12"/>
  <c r="L64" i="12"/>
  <c r="L65" i="12"/>
  <c r="L15" i="10" s="1"/>
  <c r="L66" i="12"/>
  <c r="L67" i="12"/>
  <c r="L68" i="12"/>
  <c r="L16" i="10" s="1"/>
  <c r="L69" i="12"/>
  <c r="L70" i="12"/>
  <c r="L71" i="12"/>
  <c r="L17" i="10" s="1"/>
  <c r="L72" i="12"/>
  <c r="L73" i="12"/>
  <c r="L74" i="12"/>
  <c r="L18" i="10" s="1"/>
  <c r="L75" i="12"/>
  <c r="L76" i="12"/>
  <c r="L77" i="12"/>
  <c r="L19" i="10" s="1"/>
  <c r="L78" i="12"/>
  <c r="L79" i="12"/>
  <c r="L80" i="12"/>
  <c r="L20" i="10" s="1"/>
  <c r="L81" i="12"/>
  <c r="L82" i="12"/>
  <c r="L83" i="12"/>
  <c r="L21" i="10" s="1"/>
  <c r="L84" i="12"/>
  <c r="L85" i="12"/>
  <c r="L86" i="12"/>
  <c r="L22" i="10" s="1"/>
  <c r="L87" i="12"/>
  <c r="L88" i="12"/>
  <c r="L89" i="12"/>
  <c r="L23" i="10" s="1"/>
  <c r="L90" i="12"/>
  <c r="L91" i="12"/>
  <c r="L92" i="12"/>
  <c r="L24" i="10" s="1"/>
  <c r="L93" i="12"/>
  <c r="L94" i="12"/>
  <c r="L95" i="12"/>
  <c r="L25" i="10" s="1"/>
  <c r="L96" i="12"/>
  <c r="L97" i="12"/>
  <c r="L98" i="12"/>
  <c r="L26" i="10" s="1"/>
  <c r="L99" i="12"/>
  <c r="L100" i="12"/>
  <c r="L101" i="12"/>
  <c r="L27" i="10" s="1"/>
  <c r="L102" i="12"/>
  <c r="L103" i="12"/>
  <c r="L104" i="12"/>
  <c r="L28" i="10" s="1"/>
  <c r="L105" i="12"/>
  <c r="L106" i="12"/>
  <c r="L107" i="12"/>
  <c r="L29" i="10" s="1"/>
  <c r="L108" i="12"/>
  <c r="L109" i="12"/>
  <c r="L110" i="12"/>
  <c r="L30" i="10" s="1"/>
  <c r="L111" i="12"/>
  <c r="L31" i="10" s="1"/>
  <c r="L50" i="12"/>
  <c r="L10" i="10" s="1"/>
  <c r="M51" i="12"/>
  <c r="M52" i="12"/>
  <c r="M53" i="12"/>
  <c r="M54" i="12"/>
  <c r="M55" i="12"/>
  <c r="M56" i="12"/>
  <c r="M57" i="12"/>
  <c r="M58" i="12"/>
  <c r="M59" i="12"/>
  <c r="M60" i="12"/>
  <c r="M61" i="12"/>
  <c r="M62" i="12"/>
  <c r="M63" i="12"/>
  <c r="M64" i="12"/>
  <c r="M65" i="12"/>
  <c r="M66" i="12"/>
  <c r="M67" i="12"/>
  <c r="M68" i="12"/>
  <c r="M69" i="12"/>
  <c r="M70" i="12"/>
  <c r="M71" i="12"/>
  <c r="M72" i="12"/>
  <c r="M73" i="12"/>
  <c r="M74" i="12"/>
  <c r="M75" i="12"/>
  <c r="M76" i="12"/>
  <c r="M77" i="12"/>
  <c r="M78" i="12"/>
  <c r="M79" i="12"/>
  <c r="M80" i="12"/>
  <c r="M81" i="12"/>
  <c r="M82" i="12"/>
  <c r="M83" i="12"/>
  <c r="M84" i="12"/>
  <c r="M85" i="12"/>
  <c r="M86" i="12"/>
  <c r="M87" i="12"/>
  <c r="M88" i="12"/>
  <c r="M89" i="12"/>
  <c r="M90" i="12"/>
  <c r="M91" i="12"/>
  <c r="M92" i="12"/>
  <c r="M93" i="12"/>
  <c r="M94" i="12"/>
  <c r="M95" i="12"/>
  <c r="M96" i="12"/>
  <c r="M97" i="12"/>
  <c r="M98" i="12"/>
  <c r="M99" i="12"/>
  <c r="M100" i="12"/>
  <c r="M101" i="12"/>
  <c r="M102" i="12"/>
  <c r="M103" i="12"/>
  <c r="M104" i="12"/>
  <c r="M105" i="12"/>
  <c r="M106" i="12"/>
  <c r="M107" i="12"/>
  <c r="M108" i="12"/>
  <c r="M109" i="12"/>
  <c r="M110" i="12"/>
  <c r="M111" i="12"/>
  <c r="C172" i="11"/>
  <c r="C174" i="11"/>
  <c r="C173" i="11"/>
  <c r="I24" i="6"/>
  <c r="H86" i="7"/>
  <c r="H24" i="6" s="1"/>
  <c r="C86" i="7"/>
  <c r="C24" i="6" s="1"/>
  <c r="D86" i="7"/>
  <c r="D24" i="6" s="1"/>
  <c r="E86" i="7"/>
  <c r="E24" i="6" s="1"/>
  <c r="F24" i="6"/>
  <c r="B86" i="7"/>
  <c r="B24" i="6" s="1"/>
  <c r="P25" i="6" l="1"/>
  <c r="Q25" i="6"/>
  <c r="R90" i="7"/>
  <c r="O90" i="7"/>
  <c r="G24" i="6"/>
  <c r="Q89" i="7"/>
  <c r="N89" i="7"/>
  <c r="N86" i="7"/>
  <c r="O86" i="7"/>
  <c r="Q86" i="7"/>
  <c r="P24" i="6" l="1"/>
  <c r="Y24" i="6"/>
  <c r="R86" i="7"/>
  <c r="V21" i="9"/>
  <c r="U21" i="9"/>
  <c r="T21" i="9"/>
  <c r="Q20" i="9"/>
  <c r="N20" i="9"/>
  <c r="O20" i="9"/>
  <c r="P20" i="9"/>
  <c r="M20" i="9"/>
  <c r="C168" i="11"/>
  <c r="C169" i="11"/>
  <c r="C170" i="11"/>
  <c r="C171" i="11"/>
  <c r="H85" i="7"/>
  <c r="C85" i="7"/>
  <c r="D85" i="7"/>
  <c r="E85" i="7"/>
  <c r="C84" i="7"/>
  <c r="D84" i="7"/>
  <c r="E84" i="7"/>
  <c r="F84" i="7"/>
  <c r="B85" i="7"/>
  <c r="L24" i="6" s="1"/>
  <c r="O85" i="7" l="1"/>
  <c r="Q85" i="7"/>
  <c r="N85" i="7"/>
  <c r="R85" i="7"/>
  <c r="C3" i="11"/>
  <c r="C4" i="11"/>
  <c r="C5" i="11"/>
  <c r="C6" i="11"/>
  <c r="C7" i="11"/>
  <c r="C8" i="11"/>
  <c r="C9" i="11"/>
  <c r="C10" i="11"/>
  <c r="C11" i="11"/>
  <c r="C12" i="11"/>
  <c r="C13" i="11"/>
  <c r="C14" i="11"/>
  <c r="C15" i="11"/>
  <c r="C16" i="11"/>
  <c r="C17" i="11"/>
  <c r="C18" i="11"/>
  <c r="C19" i="11"/>
  <c r="C20" i="11"/>
  <c r="C21" i="11"/>
  <c r="C22" i="11"/>
  <c r="C23" i="11"/>
  <c r="C24" i="11"/>
  <c r="C25" i="11"/>
  <c r="C26" i="11"/>
  <c r="C27" i="11"/>
  <c r="C28" i="11"/>
  <c r="C29" i="11"/>
  <c r="C30" i="11"/>
  <c r="C31" i="11"/>
  <c r="C32" i="11"/>
  <c r="C33" i="11"/>
  <c r="C34" i="11"/>
  <c r="C35" i="11"/>
  <c r="C36" i="11"/>
  <c r="C37" i="11"/>
  <c r="C38" i="11"/>
  <c r="C39" i="11"/>
  <c r="C40" i="11"/>
  <c r="C41" i="11"/>
  <c r="C42" i="11"/>
  <c r="C43" i="11"/>
  <c r="C44" i="11"/>
  <c r="C45" i="11"/>
  <c r="C46" i="11"/>
  <c r="C47" i="11"/>
  <c r="C48" i="11"/>
  <c r="C49" i="11"/>
  <c r="C50" i="11"/>
  <c r="C51" i="11"/>
  <c r="C52" i="11"/>
  <c r="C53" i="11"/>
  <c r="C54" i="11"/>
  <c r="C55" i="11"/>
  <c r="C56" i="11"/>
  <c r="C57" i="11"/>
  <c r="C58" i="11"/>
  <c r="C59" i="11"/>
  <c r="C60" i="11"/>
  <c r="C61" i="11"/>
  <c r="C62" i="11"/>
  <c r="C63" i="11"/>
  <c r="C64" i="11"/>
  <c r="C65" i="11"/>
  <c r="C66" i="11"/>
  <c r="C67" i="11"/>
  <c r="C68" i="11"/>
  <c r="C69" i="11"/>
  <c r="C70" i="11"/>
  <c r="C71" i="11"/>
  <c r="C72" i="11"/>
  <c r="C73" i="11"/>
  <c r="C74" i="11"/>
  <c r="C75" i="11"/>
  <c r="C76" i="11"/>
  <c r="C77" i="11"/>
  <c r="C78" i="11"/>
  <c r="C79" i="11"/>
  <c r="C80" i="11"/>
  <c r="C81" i="11"/>
  <c r="C82" i="11"/>
  <c r="C83" i="11"/>
  <c r="C84" i="11"/>
  <c r="C85" i="11"/>
  <c r="C86" i="11"/>
  <c r="C87" i="11"/>
  <c r="C88" i="11"/>
  <c r="C89" i="11"/>
  <c r="C90" i="11"/>
  <c r="C91" i="11"/>
  <c r="C92" i="11"/>
  <c r="C93" i="11"/>
  <c r="C94" i="11"/>
  <c r="C95" i="11"/>
  <c r="C96" i="11"/>
  <c r="C97" i="11"/>
  <c r="C98" i="11"/>
  <c r="C99" i="11"/>
  <c r="C100" i="11"/>
  <c r="C101" i="11"/>
  <c r="C102" i="11"/>
  <c r="C103" i="11"/>
  <c r="C104" i="11"/>
  <c r="C105" i="11"/>
  <c r="C106" i="11"/>
  <c r="C107" i="11"/>
  <c r="C108" i="11"/>
  <c r="C109" i="11"/>
  <c r="C110" i="11"/>
  <c r="C111" i="11"/>
  <c r="C112" i="11"/>
  <c r="C113" i="11"/>
  <c r="C114" i="11"/>
  <c r="C115" i="11"/>
  <c r="C116" i="11"/>
  <c r="C117" i="11"/>
  <c r="C118" i="11"/>
  <c r="C119" i="11"/>
  <c r="C120" i="11"/>
  <c r="C121" i="11"/>
  <c r="C122" i="11"/>
  <c r="C123" i="11"/>
  <c r="C124" i="11"/>
  <c r="C125" i="11"/>
  <c r="C126" i="11"/>
  <c r="C127" i="11"/>
  <c r="C128" i="11"/>
  <c r="C129" i="11"/>
  <c r="C130" i="11"/>
  <c r="C131" i="11"/>
  <c r="C132" i="11"/>
  <c r="C133" i="11"/>
  <c r="C134" i="11"/>
  <c r="C135" i="11"/>
  <c r="C136" i="11"/>
  <c r="C137" i="11"/>
  <c r="C138" i="11"/>
  <c r="C139" i="11"/>
  <c r="C140" i="11"/>
  <c r="C141" i="11"/>
  <c r="C142" i="11"/>
  <c r="C143" i="11"/>
  <c r="C144" i="11"/>
  <c r="C145" i="11"/>
  <c r="C146" i="11"/>
  <c r="C147" i="11"/>
  <c r="C148" i="11"/>
  <c r="C149" i="11"/>
  <c r="C150" i="11"/>
  <c r="C151" i="11"/>
  <c r="C152" i="11"/>
  <c r="C153" i="11"/>
  <c r="C154" i="11"/>
  <c r="C155" i="11"/>
  <c r="C156" i="11"/>
  <c r="C157" i="11"/>
  <c r="C158" i="11"/>
  <c r="C159" i="11"/>
  <c r="C160" i="11"/>
  <c r="C161" i="11"/>
  <c r="C162" i="11"/>
  <c r="C163" i="11"/>
  <c r="C164" i="11"/>
  <c r="C165" i="11"/>
  <c r="C166" i="11"/>
  <c r="C167" i="11"/>
  <c r="C2" i="11"/>
  <c r="O15" i="9"/>
  <c r="O16" i="9"/>
  <c r="O17" i="9"/>
  <c r="O18" i="9"/>
  <c r="O19" i="9"/>
  <c r="U20" i="9"/>
  <c r="T20" i="9"/>
  <c r="V20" i="9"/>
  <c r="N19" i="9"/>
  <c r="P19" i="9"/>
  <c r="Q19" i="9"/>
  <c r="N18" i="9"/>
  <c r="P18" i="9"/>
  <c r="Q18" i="9"/>
  <c r="N17" i="9"/>
  <c r="P17" i="9"/>
  <c r="Q17" i="9"/>
  <c r="N16" i="9"/>
  <c r="P16" i="9"/>
  <c r="Q16" i="9"/>
  <c r="N15" i="9"/>
  <c r="P15" i="9"/>
  <c r="Q15" i="9"/>
  <c r="N14" i="9"/>
  <c r="O14" i="9"/>
  <c r="U14" i="9" s="1"/>
  <c r="Q14" i="9"/>
  <c r="V14" i="9" s="1"/>
  <c r="N13" i="9"/>
  <c r="O13" i="9"/>
  <c r="U13" i="9" s="1"/>
  <c r="Q13" i="9"/>
  <c r="V13" i="9" s="1"/>
  <c r="N12" i="9"/>
  <c r="O12" i="9"/>
  <c r="U12" i="9" s="1"/>
  <c r="Q12" i="9"/>
  <c r="V12" i="9" s="1"/>
  <c r="N11" i="9"/>
  <c r="O11" i="9"/>
  <c r="U11" i="9" s="1"/>
  <c r="Q11" i="9"/>
  <c r="V11" i="9" s="1"/>
  <c r="N10" i="9"/>
  <c r="O10" i="9"/>
  <c r="U10" i="9" s="1"/>
  <c r="Q10" i="9"/>
  <c r="V10" i="9" s="1"/>
  <c r="N9" i="9"/>
  <c r="O9" i="9"/>
  <c r="U9" i="9" s="1"/>
  <c r="Q9" i="9"/>
  <c r="V9" i="9" s="1"/>
  <c r="N8" i="9"/>
  <c r="O8" i="9"/>
  <c r="U8" i="9" s="1"/>
  <c r="Q8" i="9"/>
  <c r="V8" i="9" s="1"/>
  <c r="N7" i="9"/>
  <c r="O7" i="9"/>
  <c r="U7" i="9" s="1"/>
  <c r="Q7" i="9"/>
  <c r="V7" i="9" s="1"/>
  <c r="M19" i="9"/>
  <c r="M18" i="9"/>
  <c r="M17" i="9"/>
  <c r="M16" i="9"/>
  <c r="M15" i="9"/>
  <c r="M14" i="9"/>
  <c r="M13" i="9"/>
  <c r="T13" i="9" s="1"/>
  <c r="M12" i="9"/>
  <c r="M11" i="9"/>
  <c r="M10" i="9"/>
  <c r="M9" i="9"/>
  <c r="T9" i="9" s="1"/>
  <c r="M8" i="9"/>
  <c r="M7" i="9"/>
  <c r="N6" i="9"/>
  <c r="O6" i="9"/>
  <c r="U6" i="9" s="1"/>
  <c r="Q6" i="9"/>
  <c r="V6" i="9" s="1"/>
  <c r="M6" i="9"/>
  <c r="U17" i="9" l="1"/>
  <c r="T6" i="9"/>
  <c r="T7" i="9"/>
  <c r="T11" i="9"/>
  <c r="T15" i="9"/>
  <c r="T19" i="9"/>
  <c r="T14" i="9"/>
  <c r="T18" i="9"/>
  <c r="U18" i="9"/>
  <c r="V18" i="9"/>
  <c r="T10" i="9"/>
  <c r="V17" i="9"/>
  <c r="T8" i="9"/>
  <c r="T12" i="9"/>
  <c r="T16" i="9"/>
  <c r="V15" i="9"/>
  <c r="U16" i="9"/>
  <c r="T17" i="9"/>
  <c r="V19" i="9"/>
  <c r="V16" i="9"/>
  <c r="U19" i="9"/>
  <c r="U15" i="9"/>
  <c r="O4" i="6"/>
  <c r="O5" i="6" s="1"/>
  <c r="O6" i="6" s="1"/>
  <c r="O7" i="6" s="1"/>
  <c r="O8" i="6" s="1"/>
  <c r="O9" i="6" s="1"/>
  <c r="O10" i="6" s="1"/>
  <c r="O11" i="6" s="1"/>
  <c r="O12" i="6" s="1"/>
  <c r="O13" i="6" s="1"/>
  <c r="O14" i="6" s="1"/>
  <c r="O15" i="6" s="1"/>
  <c r="O16" i="6" s="1"/>
  <c r="O17" i="6" s="1"/>
  <c r="O18" i="6" s="1"/>
  <c r="O19" i="6" s="1"/>
  <c r="O20" i="6" s="1"/>
  <c r="O21" i="6" s="1"/>
  <c r="O22" i="6" s="1"/>
  <c r="O23" i="6" s="1"/>
  <c r="K4" i="6"/>
  <c r="K5" i="6" s="1"/>
  <c r="K6" i="6" s="1"/>
  <c r="K7" i="6" s="1"/>
  <c r="K8" i="6" s="1"/>
  <c r="K9" i="6" s="1"/>
  <c r="K10" i="6" s="1"/>
  <c r="K11" i="6" s="1"/>
  <c r="K12" i="6" s="1"/>
  <c r="K13" i="6" s="1"/>
  <c r="K14" i="6" s="1"/>
  <c r="K15" i="6" s="1"/>
  <c r="K16" i="6" s="1"/>
  <c r="K17" i="6" s="1"/>
  <c r="K18" i="6" s="1"/>
  <c r="K19" i="6" s="1"/>
  <c r="K20" i="6" s="1"/>
  <c r="K21" i="6" s="1"/>
  <c r="K22" i="6" s="1"/>
  <c r="K23" i="6" s="1"/>
  <c r="I3" i="6"/>
  <c r="H3" i="6"/>
  <c r="G3" i="6"/>
  <c r="C3" i="6"/>
  <c r="D3" i="6"/>
  <c r="E3" i="6"/>
  <c r="F3" i="6"/>
  <c r="B3" i="6"/>
  <c r="A4" i="6"/>
  <c r="A5" i="6" s="1"/>
  <c r="A6" i="6" s="1"/>
  <c r="A7" i="6" s="1"/>
  <c r="A8" i="6" s="1"/>
  <c r="A9" i="6" s="1"/>
  <c r="A10" i="6" s="1"/>
  <c r="A11" i="6" s="1"/>
  <c r="A12" i="6" s="1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L3" i="6" l="1"/>
  <c r="Y3" i="6"/>
  <c r="P3" i="6"/>
  <c r="M3" i="6"/>
  <c r="Q3" i="6"/>
  <c r="B84" i="7"/>
  <c r="I10" i="7" l="1"/>
  <c r="I11" i="7"/>
  <c r="I12" i="7"/>
  <c r="I13" i="7"/>
  <c r="I14" i="7"/>
  <c r="I15" i="7"/>
  <c r="I16" i="7"/>
  <c r="I17" i="7"/>
  <c r="I18" i="7"/>
  <c r="I19" i="7"/>
  <c r="I20" i="7"/>
  <c r="I21" i="7"/>
  <c r="I22" i="7"/>
  <c r="I23" i="7"/>
  <c r="I24" i="7"/>
  <c r="I25" i="7"/>
  <c r="I26" i="7"/>
  <c r="I27" i="7"/>
  <c r="I28" i="7"/>
  <c r="I29" i="7"/>
  <c r="I30" i="7"/>
  <c r="I31" i="7"/>
  <c r="I32" i="7"/>
  <c r="I33" i="7"/>
  <c r="I34" i="7"/>
  <c r="I35" i="7"/>
  <c r="I36" i="7"/>
  <c r="I37" i="7"/>
  <c r="I38" i="7"/>
  <c r="I39" i="7"/>
  <c r="I40" i="7"/>
  <c r="I41" i="7"/>
  <c r="I42" i="7"/>
  <c r="I43" i="7"/>
  <c r="I44" i="7"/>
  <c r="I45" i="7"/>
  <c r="I46" i="7"/>
  <c r="I47" i="7"/>
  <c r="I48" i="7"/>
  <c r="I49" i="7"/>
  <c r="I50" i="7"/>
  <c r="I51" i="7"/>
  <c r="I52" i="7"/>
  <c r="I53" i="7"/>
  <c r="I54" i="7"/>
  <c r="I55" i="7"/>
  <c r="I56" i="7"/>
  <c r="I57" i="7"/>
  <c r="I58" i="7"/>
  <c r="I59" i="7"/>
  <c r="I60" i="7"/>
  <c r="I61" i="7"/>
  <c r="I62" i="7"/>
  <c r="I63" i="7"/>
  <c r="I64" i="7"/>
  <c r="I65" i="7"/>
  <c r="I66" i="7"/>
  <c r="I67" i="7"/>
  <c r="I68" i="7"/>
  <c r="I69" i="7"/>
  <c r="I7" i="7"/>
  <c r="I8" i="7"/>
  <c r="I9" i="7"/>
  <c r="I6" i="7"/>
  <c r="H8" i="7"/>
  <c r="H9" i="7"/>
  <c r="H10" i="7"/>
  <c r="H11" i="7"/>
  <c r="H12" i="7"/>
  <c r="H13" i="7"/>
  <c r="H14" i="7"/>
  <c r="H15" i="7"/>
  <c r="H16" i="7"/>
  <c r="H17" i="7"/>
  <c r="H18" i="7"/>
  <c r="H19" i="7"/>
  <c r="H20" i="7"/>
  <c r="H21" i="7"/>
  <c r="H22" i="7"/>
  <c r="H23" i="7"/>
  <c r="H24" i="7"/>
  <c r="H25" i="7"/>
  <c r="H26" i="7"/>
  <c r="H27" i="7"/>
  <c r="H28" i="7"/>
  <c r="H29" i="7"/>
  <c r="H30" i="7"/>
  <c r="H31" i="7"/>
  <c r="H32" i="7"/>
  <c r="H33" i="7"/>
  <c r="H34" i="7"/>
  <c r="H35" i="7"/>
  <c r="H36" i="7"/>
  <c r="H37" i="7"/>
  <c r="H38" i="7"/>
  <c r="H39" i="7"/>
  <c r="H40" i="7"/>
  <c r="H41" i="7"/>
  <c r="H42" i="7"/>
  <c r="H43" i="7"/>
  <c r="H44" i="7"/>
  <c r="H45" i="7"/>
  <c r="H46" i="7"/>
  <c r="H47" i="7"/>
  <c r="H48" i="7"/>
  <c r="H49" i="7"/>
  <c r="H50" i="7"/>
  <c r="H51" i="7"/>
  <c r="H52" i="7"/>
  <c r="H53" i="7"/>
  <c r="H54" i="7"/>
  <c r="H55" i="7"/>
  <c r="H56" i="7"/>
  <c r="H57" i="7"/>
  <c r="H58" i="7"/>
  <c r="H59" i="7"/>
  <c r="H60" i="7"/>
  <c r="H61" i="7"/>
  <c r="H62" i="7"/>
  <c r="H63" i="7"/>
  <c r="H64" i="7"/>
  <c r="H65" i="7"/>
  <c r="H66" i="7"/>
  <c r="H67" i="7"/>
  <c r="H68" i="7"/>
  <c r="H69" i="7"/>
  <c r="H70" i="7"/>
  <c r="H71" i="7"/>
  <c r="H72" i="7"/>
  <c r="H73" i="7"/>
  <c r="H74" i="7"/>
  <c r="H75" i="7"/>
  <c r="H76" i="7"/>
  <c r="H77" i="7"/>
  <c r="H78" i="7"/>
  <c r="H79" i="7"/>
  <c r="H80" i="7"/>
  <c r="H81" i="7"/>
  <c r="H82" i="7"/>
  <c r="H83" i="7"/>
  <c r="H84" i="7"/>
  <c r="H7" i="7"/>
  <c r="H6" i="7"/>
  <c r="G7" i="7"/>
  <c r="G8" i="7"/>
  <c r="G9" i="7"/>
  <c r="G10" i="7"/>
  <c r="G11" i="7"/>
  <c r="G12" i="7"/>
  <c r="G13" i="7"/>
  <c r="G14" i="7"/>
  <c r="G15" i="7"/>
  <c r="G16" i="7"/>
  <c r="G17" i="7"/>
  <c r="G18" i="7"/>
  <c r="G19" i="7"/>
  <c r="G20" i="7"/>
  <c r="G21" i="7"/>
  <c r="G22" i="7"/>
  <c r="G23" i="7"/>
  <c r="G24" i="7"/>
  <c r="G25" i="7"/>
  <c r="G26" i="7"/>
  <c r="G27" i="7"/>
  <c r="G28" i="7"/>
  <c r="G29" i="7"/>
  <c r="G30" i="7"/>
  <c r="G31" i="7"/>
  <c r="G32" i="7"/>
  <c r="G33" i="7"/>
  <c r="G34" i="7"/>
  <c r="G35" i="7"/>
  <c r="G36" i="7"/>
  <c r="G37" i="7"/>
  <c r="G38" i="7"/>
  <c r="G39" i="7"/>
  <c r="G40" i="7"/>
  <c r="G41" i="7"/>
  <c r="G42" i="7"/>
  <c r="G43" i="7"/>
  <c r="G44" i="7"/>
  <c r="G45" i="7"/>
  <c r="G46" i="7"/>
  <c r="G47" i="7"/>
  <c r="G48" i="7"/>
  <c r="G49" i="7"/>
  <c r="G50" i="7"/>
  <c r="G51" i="7"/>
  <c r="G52" i="7"/>
  <c r="G53" i="7"/>
  <c r="G54" i="7"/>
  <c r="G55" i="7"/>
  <c r="G56" i="7"/>
  <c r="G57" i="7"/>
  <c r="G58" i="7"/>
  <c r="G59" i="7"/>
  <c r="G60" i="7"/>
  <c r="G61" i="7"/>
  <c r="G62" i="7"/>
  <c r="G63" i="7"/>
  <c r="G64" i="7"/>
  <c r="G65" i="7"/>
  <c r="G66" i="7"/>
  <c r="G67" i="7"/>
  <c r="G68" i="7"/>
  <c r="G69" i="7"/>
  <c r="G6" i="7"/>
  <c r="AA84" i="4"/>
  <c r="Z84" i="4"/>
  <c r="H23" i="6" l="1"/>
  <c r="G23" i="6"/>
  <c r="I23" i="6"/>
  <c r="G4" i="6"/>
  <c r="I20" i="6"/>
  <c r="I19" i="6"/>
  <c r="I18" i="6"/>
  <c r="I17" i="6"/>
  <c r="I16" i="6"/>
  <c r="I15" i="6"/>
  <c r="I14" i="6"/>
  <c r="I13" i="6"/>
  <c r="I12" i="6"/>
  <c r="I11" i="6"/>
  <c r="I10" i="6"/>
  <c r="I9" i="6"/>
  <c r="I8" i="6"/>
  <c r="I7" i="6"/>
  <c r="I6" i="6"/>
  <c r="I5" i="6"/>
  <c r="J69" i="7"/>
  <c r="J65" i="7"/>
  <c r="J61" i="7"/>
  <c r="J57" i="7"/>
  <c r="J53" i="7"/>
  <c r="J49" i="7"/>
  <c r="J45" i="7"/>
  <c r="J41" i="7"/>
  <c r="J37" i="7"/>
  <c r="J33" i="7"/>
  <c r="J29" i="7"/>
  <c r="J25" i="7"/>
  <c r="J21" i="7"/>
  <c r="J17" i="7"/>
  <c r="J13" i="7"/>
  <c r="J9" i="7"/>
  <c r="K67" i="7"/>
  <c r="K63" i="7"/>
  <c r="K59" i="7"/>
  <c r="K55" i="7"/>
  <c r="K51" i="7"/>
  <c r="K47" i="7"/>
  <c r="K43" i="7"/>
  <c r="K39" i="7"/>
  <c r="K35" i="7"/>
  <c r="K31" i="7"/>
  <c r="K27" i="7"/>
  <c r="K23" i="7"/>
  <c r="K19" i="7"/>
  <c r="K15" i="7"/>
  <c r="K11" i="7"/>
  <c r="K7" i="7"/>
  <c r="G21" i="6"/>
  <c r="J68" i="7"/>
  <c r="J64" i="7"/>
  <c r="J60" i="7"/>
  <c r="J56" i="7"/>
  <c r="J52" i="7"/>
  <c r="J48" i="7"/>
  <c r="J44" i="7"/>
  <c r="J40" i="7"/>
  <c r="J36" i="7"/>
  <c r="J32" i="7"/>
  <c r="J28" i="7"/>
  <c r="J24" i="7"/>
  <c r="J20" i="7"/>
  <c r="J16" i="7"/>
  <c r="J12" i="7"/>
  <c r="J8" i="7"/>
  <c r="K66" i="7"/>
  <c r="K62" i="7"/>
  <c r="K58" i="7"/>
  <c r="K54" i="7"/>
  <c r="K50" i="7"/>
  <c r="K46" i="7"/>
  <c r="K42" i="7"/>
  <c r="K38" i="7"/>
  <c r="K34" i="7"/>
  <c r="K30" i="7"/>
  <c r="K26" i="7"/>
  <c r="K22" i="7"/>
  <c r="K18" i="7"/>
  <c r="K14" i="7"/>
  <c r="K10" i="7"/>
  <c r="N84" i="7"/>
  <c r="G22" i="6"/>
  <c r="I21" i="6"/>
  <c r="I4" i="6"/>
  <c r="J67" i="7"/>
  <c r="J63" i="7"/>
  <c r="J59" i="7"/>
  <c r="J55" i="7"/>
  <c r="J51" i="7"/>
  <c r="J47" i="7"/>
  <c r="J43" i="7"/>
  <c r="J39" i="7"/>
  <c r="J35" i="7"/>
  <c r="J31" i="7"/>
  <c r="J27" i="7"/>
  <c r="J23" i="7"/>
  <c r="J19" i="7"/>
  <c r="J15" i="7"/>
  <c r="J11" i="7"/>
  <c r="J7" i="7"/>
  <c r="K69" i="7"/>
  <c r="K65" i="7"/>
  <c r="K61" i="7"/>
  <c r="K57" i="7"/>
  <c r="K53" i="7"/>
  <c r="K49" i="7"/>
  <c r="K45" i="7"/>
  <c r="K41" i="7"/>
  <c r="K37" i="7"/>
  <c r="K33" i="7"/>
  <c r="K29" i="7"/>
  <c r="K25" i="7"/>
  <c r="K21" i="7"/>
  <c r="K17" i="7"/>
  <c r="K13" i="7"/>
  <c r="K9" i="7"/>
  <c r="I22" i="6"/>
  <c r="H21" i="6"/>
  <c r="G20" i="6"/>
  <c r="G19" i="6"/>
  <c r="G18" i="6"/>
  <c r="G17" i="6"/>
  <c r="G16" i="6"/>
  <c r="G15" i="6"/>
  <c r="G14" i="6"/>
  <c r="G13" i="6"/>
  <c r="G12" i="6"/>
  <c r="G11" i="6"/>
  <c r="G10" i="6"/>
  <c r="G9" i="6"/>
  <c r="G8" i="6"/>
  <c r="G7" i="6"/>
  <c r="G6" i="6"/>
  <c r="G5" i="6"/>
  <c r="H4" i="6"/>
  <c r="H20" i="6"/>
  <c r="H19" i="6"/>
  <c r="H18" i="6"/>
  <c r="H17" i="6"/>
  <c r="H16" i="6"/>
  <c r="H15" i="6"/>
  <c r="H14" i="6"/>
  <c r="H13" i="6"/>
  <c r="H12" i="6"/>
  <c r="H11" i="6"/>
  <c r="H10" i="6"/>
  <c r="H9" i="6"/>
  <c r="H8" i="6"/>
  <c r="H7" i="6"/>
  <c r="H6" i="6"/>
  <c r="H5" i="6"/>
  <c r="J66" i="7"/>
  <c r="J62" i="7"/>
  <c r="J58" i="7"/>
  <c r="J54" i="7"/>
  <c r="J50" i="7"/>
  <c r="J46" i="7"/>
  <c r="J42" i="7"/>
  <c r="J38" i="7"/>
  <c r="J34" i="7"/>
  <c r="J30" i="7"/>
  <c r="J26" i="7"/>
  <c r="J22" i="7"/>
  <c r="J18" i="7"/>
  <c r="J14" i="7"/>
  <c r="J10" i="7"/>
  <c r="K68" i="7"/>
  <c r="K64" i="7"/>
  <c r="K60" i="7"/>
  <c r="K56" i="7"/>
  <c r="K52" i="7"/>
  <c r="K48" i="7"/>
  <c r="K44" i="7"/>
  <c r="K40" i="7"/>
  <c r="K36" i="7"/>
  <c r="K32" i="7"/>
  <c r="K28" i="7"/>
  <c r="K24" i="7"/>
  <c r="K20" i="7"/>
  <c r="K16" i="7"/>
  <c r="K12" i="7"/>
  <c r="K8" i="7"/>
  <c r="Q84" i="7"/>
  <c r="H22" i="6"/>
  <c r="N7" i="7"/>
  <c r="N8" i="7"/>
  <c r="N9" i="7"/>
  <c r="N10" i="7"/>
  <c r="N11" i="7"/>
  <c r="N12" i="7"/>
  <c r="N13" i="7"/>
  <c r="N14" i="7"/>
  <c r="N15" i="7"/>
  <c r="N16" i="7"/>
  <c r="N17" i="7"/>
  <c r="N18" i="7"/>
  <c r="N19" i="7"/>
  <c r="N20" i="7"/>
  <c r="N21" i="7"/>
  <c r="N22" i="7"/>
  <c r="N23" i="7"/>
  <c r="N24" i="7"/>
  <c r="N25" i="7"/>
  <c r="N26" i="7"/>
  <c r="N27" i="7"/>
  <c r="N28" i="7"/>
  <c r="N29" i="7"/>
  <c r="N30" i="7"/>
  <c r="N31" i="7"/>
  <c r="N32" i="7"/>
  <c r="N33" i="7"/>
  <c r="N34" i="7"/>
  <c r="N35" i="7"/>
  <c r="N36" i="7"/>
  <c r="N37" i="7"/>
  <c r="N38" i="7"/>
  <c r="N42" i="7"/>
  <c r="N46" i="7"/>
  <c r="N50" i="7"/>
  <c r="N54" i="7"/>
  <c r="N58" i="7"/>
  <c r="N6" i="7"/>
  <c r="Q7" i="7"/>
  <c r="Q8" i="7"/>
  <c r="Q9" i="7"/>
  <c r="Q10" i="7"/>
  <c r="Q11" i="7"/>
  <c r="Q12" i="7"/>
  <c r="Q13" i="7"/>
  <c r="Q14" i="7"/>
  <c r="Q15" i="7"/>
  <c r="Q16" i="7"/>
  <c r="Q17" i="7"/>
  <c r="Q18" i="7"/>
  <c r="Q19" i="7"/>
  <c r="Q20" i="7"/>
  <c r="Q21" i="7"/>
  <c r="Q22" i="7"/>
  <c r="Q23" i="7"/>
  <c r="Q24" i="7"/>
  <c r="Q25" i="7"/>
  <c r="Q26" i="7"/>
  <c r="Q27" i="7"/>
  <c r="Q28" i="7"/>
  <c r="Q29" i="7"/>
  <c r="Q30" i="7"/>
  <c r="Q31" i="7"/>
  <c r="Q32" i="7"/>
  <c r="Q33" i="7"/>
  <c r="Q34" i="7"/>
  <c r="Q35" i="7"/>
  <c r="Q36" i="7"/>
  <c r="Q37" i="7"/>
  <c r="Q38" i="7"/>
  <c r="Q42" i="7"/>
  <c r="Q46" i="7"/>
  <c r="Q50" i="7"/>
  <c r="Q54" i="7"/>
  <c r="Q58" i="7"/>
  <c r="Q6" i="7"/>
  <c r="Q24" i="6" l="1"/>
  <c r="M24" i="6"/>
  <c r="M23" i="6"/>
  <c r="Q23" i="6"/>
  <c r="M8" i="6"/>
  <c r="Q8" i="6"/>
  <c r="M6" i="6"/>
  <c r="Q6" i="6"/>
  <c r="M14" i="6"/>
  <c r="Q14" i="6"/>
  <c r="M21" i="6"/>
  <c r="Q21" i="6"/>
  <c r="M7" i="6"/>
  <c r="Q7" i="6"/>
  <c r="M15" i="6"/>
  <c r="Q15" i="6"/>
  <c r="M16" i="6"/>
  <c r="Q16" i="6"/>
  <c r="M9" i="6"/>
  <c r="Q9" i="6"/>
  <c r="M17" i="6"/>
  <c r="Q17" i="6"/>
  <c r="M10" i="6"/>
  <c r="Q10" i="6"/>
  <c r="M11" i="6"/>
  <c r="Q11" i="6"/>
  <c r="M18" i="6"/>
  <c r="Q18" i="6"/>
  <c r="M19" i="6"/>
  <c r="Q19" i="6"/>
  <c r="M22" i="6"/>
  <c r="Q22" i="6"/>
  <c r="M12" i="6"/>
  <c r="Q12" i="6"/>
  <c r="M20" i="6"/>
  <c r="Q20" i="6"/>
  <c r="M5" i="6"/>
  <c r="Q5" i="6"/>
  <c r="M13" i="6"/>
  <c r="Q13" i="6"/>
  <c r="M4" i="6"/>
  <c r="Q4" i="6"/>
  <c r="O84" i="7"/>
  <c r="R84" i="7"/>
  <c r="AA82" i="4"/>
  <c r="AA83" i="4"/>
  <c r="Z82" i="4"/>
  <c r="Z83" i="4"/>
  <c r="O83" i="7" l="1"/>
  <c r="R83" i="7"/>
  <c r="R82" i="7"/>
  <c r="O82" i="7"/>
  <c r="K6" i="7"/>
  <c r="J6" i="7"/>
  <c r="R6" i="7" l="1"/>
  <c r="O6" i="7"/>
  <c r="O14" i="7"/>
  <c r="R14" i="7"/>
  <c r="R22" i="7"/>
  <c r="O22" i="7"/>
  <c r="R30" i="7"/>
  <c r="O30" i="7"/>
  <c r="R38" i="7"/>
  <c r="O38" i="7"/>
  <c r="R46" i="7"/>
  <c r="O46" i="7"/>
  <c r="R54" i="7"/>
  <c r="O54" i="7"/>
  <c r="R62" i="7"/>
  <c r="O62" i="7"/>
  <c r="R70" i="7"/>
  <c r="O70" i="7"/>
  <c r="O78" i="7"/>
  <c r="R78" i="7"/>
  <c r="O15" i="7"/>
  <c r="R15" i="7"/>
  <c r="O23" i="7"/>
  <c r="R23" i="7"/>
  <c r="O31" i="7"/>
  <c r="R31" i="7"/>
  <c r="O39" i="7"/>
  <c r="R39" i="7"/>
  <c r="O47" i="7"/>
  <c r="R47" i="7"/>
  <c r="O55" i="7"/>
  <c r="R55" i="7"/>
  <c r="O63" i="7"/>
  <c r="R63" i="7"/>
  <c r="O71" i="7"/>
  <c r="R71" i="7"/>
  <c r="O79" i="7"/>
  <c r="R79" i="7"/>
  <c r="R8" i="7"/>
  <c r="O8" i="7"/>
  <c r="R12" i="7"/>
  <c r="O12" i="7"/>
  <c r="R16" i="7"/>
  <c r="O16" i="7"/>
  <c r="R20" i="7"/>
  <c r="O20" i="7"/>
  <c r="R24" i="7"/>
  <c r="O24" i="7"/>
  <c r="R28" i="7"/>
  <c r="O28" i="7"/>
  <c r="R32" i="7"/>
  <c r="O32" i="7"/>
  <c r="R36" i="7"/>
  <c r="O36" i="7"/>
  <c r="R40" i="7"/>
  <c r="O40" i="7"/>
  <c r="R44" i="7"/>
  <c r="O44" i="7"/>
  <c r="R48" i="7"/>
  <c r="O48" i="7"/>
  <c r="R52" i="7"/>
  <c r="O52" i="7"/>
  <c r="R56" i="7"/>
  <c r="O56" i="7"/>
  <c r="R60" i="7"/>
  <c r="O60" i="7"/>
  <c r="R64" i="7"/>
  <c r="O64" i="7"/>
  <c r="R68" i="7"/>
  <c r="O68" i="7"/>
  <c r="R72" i="7"/>
  <c r="O72" i="7"/>
  <c r="R76" i="7"/>
  <c r="O76" i="7"/>
  <c r="R80" i="7"/>
  <c r="O80" i="7"/>
  <c r="R10" i="7"/>
  <c r="O10" i="7"/>
  <c r="R18" i="7"/>
  <c r="O18" i="7"/>
  <c r="R26" i="7"/>
  <c r="O26" i="7"/>
  <c r="R34" i="7"/>
  <c r="O34" i="7"/>
  <c r="R42" i="7"/>
  <c r="O42" i="7"/>
  <c r="R50" i="7"/>
  <c r="O50" i="7"/>
  <c r="R58" i="7"/>
  <c r="O58" i="7"/>
  <c r="R66" i="7"/>
  <c r="O66" i="7"/>
  <c r="R74" i="7"/>
  <c r="O74" i="7"/>
  <c r="O7" i="7"/>
  <c r="R7" i="7"/>
  <c r="O11" i="7"/>
  <c r="R11" i="7"/>
  <c r="O19" i="7"/>
  <c r="R19" i="7"/>
  <c r="O27" i="7"/>
  <c r="R27" i="7"/>
  <c r="O35" i="7"/>
  <c r="R35" i="7"/>
  <c r="O43" i="7"/>
  <c r="R43" i="7"/>
  <c r="O51" i="7"/>
  <c r="R51" i="7"/>
  <c r="O59" i="7"/>
  <c r="R59" i="7"/>
  <c r="O67" i="7"/>
  <c r="R67" i="7"/>
  <c r="O75" i="7"/>
  <c r="R75" i="7"/>
  <c r="O9" i="7"/>
  <c r="R9" i="7"/>
  <c r="R13" i="7"/>
  <c r="O13" i="7"/>
  <c r="O17" i="7"/>
  <c r="R17" i="7"/>
  <c r="R21" i="7"/>
  <c r="O21" i="7"/>
  <c r="O25" i="7"/>
  <c r="R25" i="7"/>
  <c r="R29" i="7"/>
  <c r="O29" i="7"/>
  <c r="O33" i="7"/>
  <c r="R33" i="7"/>
  <c r="R37" i="7"/>
  <c r="O37" i="7"/>
  <c r="O41" i="7"/>
  <c r="R41" i="7"/>
  <c r="R45" i="7"/>
  <c r="O45" i="7"/>
  <c r="O49" i="7"/>
  <c r="R49" i="7"/>
  <c r="R53" i="7"/>
  <c r="O53" i="7"/>
  <c r="O57" i="7"/>
  <c r="R57" i="7"/>
  <c r="R61" i="7"/>
  <c r="O61" i="7"/>
  <c r="O65" i="7"/>
  <c r="R65" i="7"/>
  <c r="R69" i="7"/>
  <c r="O69" i="7"/>
  <c r="O73" i="7"/>
  <c r="R73" i="7"/>
  <c r="R77" i="7"/>
  <c r="O77" i="7"/>
  <c r="O81" i="7"/>
  <c r="R81" i="7"/>
  <c r="C82" i="7"/>
  <c r="D82" i="7"/>
  <c r="E82" i="7"/>
  <c r="F82" i="7"/>
  <c r="B82" i="7"/>
  <c r="C83" i="7"/>
  <c r="D83" i="7"/>
  <c r="E83" i="7"/>
  <c r="E23" i="6" s="1"/>
  <c r="F83" i="7"/>
  <c r="B83" i="7"/>
  <c r="B23" i="6" s="1"/>
  <c r="Y23" i="6" s="1"/>
  <c r="C78" i="7"/>
  <c r="D78" i="7"/>
  <c r="E78" i="7"/>
  <c r="F78" i="7"/>
  <c r="B78" i="7"/>
  <c r="C81" i="7"/>
  <c r="D81" i="7"/>
  <c r="E81" i="7"/>
  <c r="F81" i="7"/>
  <c r="B81" i="7"/>
  <c r="C80" i="7"/>
  <c r="D80" i="7"/>
  <c r="E80" i="7"/>
  <c r="F80" i="7"/>
  <c r="B80" i="7"/>
  <c r="C79" i="7"/>
  <c r="D79" i="7"/>
  <c r="E79" i="7"/>
  <c r="F79" i="7"/>
  <c r="B79" i="7"/>
  <c r="C77" i="7"/>
  <c r="D77" i="7"/>
  <c r="E77" i="7"/>
  <c r="F77" i="7"/>
  <c r="B77" i="7"/>
  <c r="C76" i="7"/>
  <c r="D76" i="7"/>
  <c r="E76" i="7"/>
  <c r="F76" i="7"/>
  <c r="B76" i="7"/>
  <c r="C75" i="7"/>
  <c r="D75" i="7"/>
  <c r="E75" i="7"/>
  <c r="F75" i="7"/>
  <c r="B75" i="7"/>
  <c r="C70" i="7"/>
  <c r="D70" i="7"/>
  <c r="E70" i="7"/>
  <c r="F70" i="7"/>
  <c r="C71" i="7"/>
  <c r="D71" i="7"/>
  <c r="E71" i="7"/>
  <c r="F71" i="7"/>
  <c r="C72" i="7"/>
  <c r="D72" i="7"/>
  <c r="E72" i="7"/>
  <c r="F72" i="7"/>
  <c r="C73" i="7"/>
  <c r="D73" i="7"/>
  <c r="E73" i="7"/>
  <c r="F73" i="7"/>
  <c r="C74" i="7"/>
  <c r="D74" i="7"/>
  <c r="E74" i="7"/>
  <c r="F74" i="7"/>
  <c r="B74" i="7"/>
  <c r="B73" i="7"/>
  <c r="B72" i="7"/>
  <c r="B71" i="7"/>
  <c r="B70" i="7"/>
  <c r="C69" i="7"/>
  <c r="D69" i="7"/>
  <c r="E69" i="7"/>
  <c r="F69" i="7"/>
  <c r="C68" i="7"/>
  <c r="D68" i="7"/>
  <c r="E68" i="7"/>
  <c r="F68" i="7"/>
  <c r="C67" i="7"/>
  <c r="D67" i="7"/>
  <c r="E67" i="7"/>
  <c r="F67" i="7"/>
  <c r="C66" i="7"/>
  <c r="D66" i="7"/>
  <c r="E66" i="7"/>
  <c r="F66" i="7"/>
  <c r="B69" i="7"/>
  <c r="B68" i="7"/>
  <c r="B67" i="7"/>
  <c r="B66" i="7"/>
  <c r="C65" i="7"/>
  <c r="D65" i="7"/>
  <c r="E65" i="7"/>
  <c r="F65" i="7"/>
  <c r="C64" i="7"/>
  <c r="D64" i="7"/>
  <c r="E64" i="7"/>
  <c r="F64" i="7"/>
  <c r="C63" i="7"/>
  <c r="D63" i="7"/>
  <c r="E63" i="7"/>
  <c r="F63" i="7"/>
  <c r="C62" i="7"/>
  <c r="D62" i="7"/>
  <c r="E62" i="7"/>
  <c r="F62" i="7"/>
  <c r="B65" i="7"/>
  <c r="B64" i="7"/>
  <c r="B63" i="7"/>
  <c r="B62" i="7"/>
  <c r="C61" i="7"/>
  <c r="D61" i="7"/>
  <c r="E61" i="7"/>
  <c r="F61" i="7"/>
  <c r="C60" i="7"/>
  <c r="D60" i="7"/>
  <c r="E60" i="7"/>
  <c r="F60" i="7"/>
  <c r="C59" i="7"/>
  <c r="D59" i="7"/>
  <c r="E59" i="7"/>
  <c r="F59" i="7"/>
  <c r="B61" i="7"/>
  <c r="B60" i="7"/>
  <c r="B59" i="7"/>
  <c r="C57" i="7"/>
  <c r="D57" i="7"/>
  <c r="E57" i="7"/>
  <c r="F57" i="7"/>
  <c r="C56" i="7"/>
  <c r="D56" i="7"/>
  <c r="E56" i="7"/>
  <c r="F56" i="7"/>
  <c r="B57" i="7"/>
  <c r="B56" i="7"/>
  <c r="C55" i="7"/>
  <c r="D55" i="7"/>
  <c r="E55" i="7"/>
  <c r="F55" i="7"/>
  <c r="B55" i="7"/>
  <c r="B52" i="7"/>
  <c r="C51" i="7"/>
  <c r="D51" i="7"/>
  <c r="E51" i="7"/>
  <c r="F51" i="7"/>
  <c r="B51" i="7"/>
  <c r="C53" i="7"/>
  <c r="D53" i="7"/>
  <c r="E53" i="7"/>
  <c r="F53" i="7"/>
  <c r="B53" i="7"/>
  <c r="C49" i="7"/>
  <c r="D49" i="7"/>
  <c r="E49" i="7"/>
  <c r="F49" i="7"/>
  <c r="B49" i="7"/>
  <c r="B48" i="7"/>
  <c r="C47" i="7"/>
  <c r="D47" i="7"/>
  <c r="E47" i="7"/>
  <c r="F47" i="7"/>
  <c r="B47" i="7"/>
  <c r="C45" i="7"/>
  <c r="D45" i="7"/>
  <c r="E45" i="7"/>
  <c r="F45" i="7"/>
  <c r="B45" i="7"/>
  <c r="C44" i="7"/>
  <c r="D44" i="7"/>
  <c r="E44" i="7"/>
  <c r="F44" i="7"/>
  <c r="B44" i="7"/>
  <c r="C43" i="7"/>
  <c r="D43" i="7"/>
  <c r="E43" i="7"/>
  <c r="F43" i="7"/>
  <c r="B43" i="7"/>
  <c r="C41" i="7"/>
  <c r="D41" i="7"/>
  <c r="E41" i="7"/>
  <c r="F41" i="7"/>
  <c r="B41" i="7"/>
  <c r="C40" i="7"/>
  <c r="D40" i="7"/>
  <c r="E40" i="7"/>
  <c r="F40" i="7"/>
  <c r="B40" i="7"/>
  <c r="C39" i="7"/>
  <c r="D39" i="7"/>
  <c r="E39" i="7"/>
  <c r="F39" i="7"/>
  <c r="B39" i="7"/>
  <c r="D23" i="6" l="1"/>
  <c r="L23" i="6"/>
  <c r="P23" i="6"/>
  <c r="C23" i="6"/>
  <c r="F23" i="6"/>
  <c r="Q55" i="7"/>
  <c r="N55" i="7"/>
  <c r="Q60" i="7"/>
  <c r="N60" i="7"/>
  <c r="Q64" i="7"/>
  <c r="N64" i="7"/>
  <c r="Q68" i="7"/>
  <c r="N68" i="7"/>
  <c r="Q72" i="7"/>
  <c r="N72" i="7"/>
  <c r="Q76" i="7"/>
  <c r="N76" i="7"/>
  <c r="Q81" i="7"/>
  <c r="N81" i="7"/>
  <c r="Q40" i="7"/>
  <c r="N40" i="7"/>
  <c r="Q45" i="7"/>
  <c r="N45" i="7"/>
  <c r="Q53" i="7"/>
  <c r="N53" i="7"/>
  <c r="Q56" i="7"/>
  <c r="N56" i="7"/>
  <c r="Q61" i="7"/>
  <c r="N61" i="7"/>
  <c r="Q65" i="7"/>
  <c r="N65" i="7"/>
  <c r="Q69" i="7"/>
  <c r="N69" i="7"/>
  <c r="Q73" i="7"/>
  <c r="N73" i="7"/>
  <c r="Q77" i="7"/>
  <c r="N77" i="7"/>
  <c r="Q78" i="7"/>
  <c r="N78" i="7"/>
  <c r="Q49" i="7"/>
  <c r="N49" i="7"/>
  <c r="Q47" i="7"/>
  <c r="N47" i="7"/>
  <c r="Q51" i="7"/>
  <c r="N51" i="7"/>
  <c r="Q57" i="7"/>
  <c r="N57" i="7"/>
  <c r="Q62" i="7"/>
  <c r="N62" i="7"/>
  <c r="Q66" i="7"/>
  <c r="N66" i="7"/>
  <c r="Q70" i="7"/>
  <c r="N70" i="7"/>
  <c r="Q74" i="7"/>
  <c r="N74" i="7"/>
  <c r="Q79" i="7"/>
  <c r="N79" i="7"/>
  <c r="Q83" i="7"/>
  <c r="N83" i="7"/>
  <c r="Q39" i="7"/>
  <c r="N39" i="7"/>
  <c r="Q44" i="7"/>
  <c r="N44" i="7"/>
  <c r="Q41" i="7"/>
  <c r="N41" i="7"/>
  <c r="Q43" i="7"/>
  <c r="N43" i="7"/>
  <c r="Q48" i="7"/>
  <c r="N48" i="7"/>
  <c r="Q52" i="7"/>
  <c r="N52" i="7"/>
  <c r="Q59" i="7"/>
  <c r="N59" i="7"/>
  <c r="Q63" i="7"/>
  <c r="N63" i="7"/>
  <c r="Q67" i="7"/>
  <c r="N67" i="7"/>
  <c r="Q71" i="7"/>
  <c r="N71" i="7"/>
  <c r="Q75" i="7"/>
  <c r="N75" i="7"/>
  <c r="Q80" i="7"/>
  <c r="N80" i="7"/>
  <c r="Q82" i="7"/>
  <c r="N82" i="7"/>
  <c r="C22" i="6"/>
  <c r="D22" i="6"/>
  <c r="E22" i="6"/>
  <c r="F22" i="6"/>
  <c r="C21" i="6"/>
  <c r="D21" i="6"/>
  <c r="E21" i="6"/>
  <c r="F21" i="6"/>
  <c r="C20" i="6"/>
  <c r="D20" i="6"/>
  <c r="E20" i="6"/>
  <c r="F20" i="6"/>
  <c r="C19" i="6"/>
  <c r="D19" i="6"/>
  <c r="E19" i="6"/>
  <c r="F19" i="6"/>
  <c r="C18" i="6"/>
  <c r="D18" i="6"/>
  <c r="E18" i="6"/>
  <c r="F18" i="6"/>
  <c r="C17" i="6"/>
  <c r="D17" i="6"/>
  <c r="E17" i="6"/>
  <c r="F17" i="6"/>
  <c r="C16" i="6"/>
  <c r="D16" i="6"/>
  <c r="E16" i="6"/>
  <c r="F16" i="6"/>
  <c r="C15" i="6"/>
  <c r="D15" i="6"/>
  <c r="E15" i="6"/>
  <c r="F15" i="6"/>
  <c r="C14" i="6"/>
  <c r="D14" i="6"/>
  <c r="E14" i="6"/>
  <c r="F14" i="6"/>
  <c r="C13" i="6"/>
  <c r="D13" i="6"/>
  <c r="E13" i="6"/>
  <c r="F13" i="6"/>
  <c r="C12" i="6"/>
  <c r="D12" i="6"/>
  <c r="E12" i="6"/>
  <c r="F12" i="6"/>
  <c r="C11" i="6"/>
  <c r="D11" i="6"/>
  <c r="E11" i="6"/>
  <c r="F11" i="6"/>
  <c r="C10" i="6"/>
  <c r="D10" i="6"/>
  <c r="E10" i="6"/>
  <c r="F10" i="6"/>
  <c r="C9" i="6"/>
  <c r="D9" i="6"/>
  <c r="E9" i="6"/>
  <c r="F9" i="6"/>
  <c r="C8" i="6"/>
  <c r="D8" i="6"/>
  <c r="E8" i="6"/>
  <c r="F8" i="6"/>
  <c r="C7" i="6"/>
  <c r="D7" i="6"/>
  <c r="E7" i="6"/>
  <c r="F7" i="6"/>
  <c r="C6" i="6"/>
  <c r="D6" i="6"/>
  <c r="E6" i="6"/>
  <c r="F6" i="6"/>
  <c r="C5" i="6"/>
  <c r="D5" i="6"/>
  <c r="E5" i="6"/>
  <c r="F5" i="6"/>
  <c r="C4" i="6"/>
  <c r="D4" i="6"/>
  <c r="E4" i="6"/>
  <c r="F4" i="6"/>
  <c r="B22" i="6"/>
  <c r="Y22" i="6" s="1"/>
  <c r="B21" i="6"/>
  <c r="Y21" i="6" s="1"/>
  <c r="B20" i="6"/>
  <c r="Y20" i="6" s="1"/>
  <c r="B19" i="6"/>
  <c r="Y19" i="6" s="1"/>
  <c r="B18" i="6"/>
  <c r="Y18" i="6" s="1"/>
  <c r="B17" i="6"/>
  <c r="Y17" i="6" s="1"/>
  <c r="B16" i="6"/>
  <c r="Y16" i="6" s="1"/>
  <c r="B15" i="6"/>
  <c r="Y15" i="6" s="1"/>
  <c r="B14" i="6"/>
  <c r="Y14" i="6" s="1"/>
  <c r="B13" i="6"/>
  <c r="Y13" i="6" s="1"/>
  <c r="B12" i="6"/>
  <c r="Y12" i="6" s="1"/>
  <c r="B11" i="6"/>
  <c r="Y11" i="6" s="1"/>
  <c r="B10" i="6"/>
  <c r="Y10" i="6" s="1"/>
  <c r="B9" i="6"/>
  <c r="Y9" i="6" s="1"/>
  <c r="B8" i="6"/>
  <c r="Y8" i="6" s="1"/>
  <c r="B7" i="6"/>
  <c r="Y7" i="6" s="1"/>
  <c r="B6" i="6"/>
  <c r="Y6" i="6" s="1"/>
  <c r="B5" i="6"/>
  <c r="Y5" i="6" s="1"/>
  <c r="B4" i="6"/>
  <c r="Y4" i="6" s="1"/>
  <c r="L11" i="6" l="1"/>
  <c r="P11" i="6"/>
  <c r="L19" i="6"/>
  <c r="P19" i="6"/>
  <c r="L12" i="6"/>
  <c r="P12" i="6"/>
  <c r="L20" i="6"/>
  <c r="P20" i="6"/>
  <c r="L9" i="6"/>
  <c r="P9" i="6"/>
  <c r="L17" i="6"/>
  <c r="P17" i="6"/>
  <c r="L21" i="6"/>
  <c r="P21" i="6"/>
  <c r="L7" i="6"/>
  <c r="P7" i="6"/>
  <c r="L15" i="6"/>
  <c r="P15" i="6"/>
  <c r="L4" i="6"/>
  <c r="P4" i="6"/>
  <c r="L8" i="6"/>
  <c r="P8" i="6"/>
  <c r="L16" i="6"/>
  <c r="P16" i="6"/>
  <c r="L5" i="6"/>
  <c r="P5" i="6"/>
  <c r="L13" i="6"/>
  <c r="P13" i="6"/>
  <c r="L6" i="6"/>
  <c r="P6" i="6"/>
  <c r="L10" i="6"/>
  <c r="P10" i="6"/>
  <c r="L14" i="6"/>
  <c r="P14" i="6"/>
  <c r="L18" i="6"/>
  <c r="P18" i="6"/>
  <c r="L22" i="6"/>
  <c r="P22" i="6"/>
  <c r="AA81" i="4"/>
  <c r="Z81" i="4"/>
  <c r="AA80" i="4"/>
  <c r="Z80" i="4"/>
  <c r="AA79" i="4"/>
  <c r="Z79" i="4"/>
  <c r="AA78" i="4"/>
  <c r="Z78" i="4"/>
  <c r="AA77" i="4"/>
  <c r="Z77" i="4"/>
  <c r="AA76" i="4"/>
  <c r="Z76" i="4"/>
  <c r="AA75" i="4"/>
  <c r="Z75" i="4"/>
  <c r="AA74" i="4"/>
  <c r="Z74" i="4"/>
  <c r="AA73" i="4"/>
  <c r="Z73" i="4"/>
  <c r="AA72" i="4"/>
  <c r="Z72" i="4"/>
  <c r="AA71" i="4"/>
  <c r="Z71" i="4"/>
  <c r="AA70" i="4"/>
  <c r="Z70" i="4"/>
  <c r="AA69" i="4"/>
  <c r="Z69" i="4"/>
  <c r="AA68" i="4"/>
  <c r="Z68" i="4"/>
  <c r="AA67" i="4"/>
  <c r="Z67" i="4"/>
  <c r="AA66" i="4"/>
  <c r="Z66" i="4"/>
  <c r="AA65" i="4"/>
  <c r="Z65" i="4"/>
  <c r="AA64" i="4"/>
  <c r="Z64" i="4"/>
  <c r="AA63" i="4"/>
  <c r="Z63" i="4"/>
  <c r="AA62" i="4"/>
  <c r="Z62" i="4"/>
  <c r="AA61" i="4"/>
  <c r="Z61" i="4"/>
  <c r="AA60" i="4"/>
  <c r="Z60" i="4"/>
  <c r="AA59" i="4"/>
  <c r="Z59" i="4"/>
  <c r="AA58" i="4"/>
  <c r="Z58" i="4"/>
  <c r="AA57" i="4"/>
  <c r="Z57" i="4"/>
  <c r="AA56" i="4"/>
  <c r="Z56" i="4"/>
  <c r="AA55" i="4"/>
  <c r="Z55" i="4"/>
  <c r="AA54" i="4"/>
  <c r="Z54" i="4"/>
  <c r="AA53" i="4"/>
  <c r="Z53" i="4"/>
  <c r="AA52" i="4"/>
  <c r="Z52" i="4"/>
  <c r="AA51" i="4"/>
  <c r="Z51" i="4"/>
  <c r="AA50" i="4"/>
  <c r="Z50" i="4"/>
  <c r="AA49" i="4"/>
  <c r="Z49" i="4"/>
  <c r="AA48" i="4"/>
  <c r="Z48" i="4"/>
  <c r="AA47" i="4"/>
  <c r="Z47" i="4"/>
  <c r="AA46" i="4"/>
  <c r="Z46" i="4"/>
  <c r="AA45" i="4"/>
  <c r="Z45" i="4"/>
  <c r="AA44" i="4"/>
  <c r="Z44" i="4"/>
  <c r="AA43" i="4"/>
  <c r="Z43" i="4"/>
  <c r="AA42" i="4"/>
  <c r="Z42" i="4"/>
  <c r="AA41" i="4"/>
  <c r="Z41" i="4"/>
  <c r="AA40" i="4"/>
  <c r="Z40" i="4"/>
  <c r="AA39" i="4"/>
  <c r="Z39" i="4"/>
  <c r="AA38" i="4"/>
  <c r="Z38" i="4"/>
  <c r="AA37" i="4"/>
  <c r="Z37" i="4"/>
  <c r="AA36" i="4"/>
  <c r="Z36" i="4"/>
  <c r="AA35" i="4"/>
  <c r="Z35" i="4"/>
  <c r="AA34" i="4"/>
  <c r="Z34" i="4"/>
  <c r="AA33" i="4"/>
  <c r="Z33" i="4"/>
  <c r="AA32" i="4"/>
  <c r="Z32" i="4"/>
  <c r="AA31" i="4"/>
  <c r="Z31" i="4"/>
  <c r="AA30" i="4"/>
  <c r="Z30" i="4"/>
  <c r="AA29" i="4"/>
  <c r="Z29" i="4"/>
  <c r="AA28" i="4"/>
  <c r="Z28" i="4"/>
  <c r="AA27" i="4"/>
  <c r="Z27" i="4"/>
  <c r="AA26" i="4"/>
  <c r="Z26" i="4"/>
  <c r="AA25" i="4"/>
  <c r="Z25" i="4"/>
  <c r="AA24" i="4"/>
  <c r="Z24" i="4"/>
  <c r="AA23" i="4"/>
  <c r="Z23" i="4"/>
  <c r="AA22" i="4"/>
  <c r="Z22" i="4"/>
  <c r="AA21" i="4"/>
  <c r="Z21" i="4"/>
  <c r="AA20" i="4"/>
  <c r="Z20" i="4"/>
  <c r="AA19" i="4"/>
  <c r="Z19" i="4"/>
  <c r="AA18" i="4"/>
  <c r="Z18" i="4"/>
  <c r="AA17" i="4"/>
  <c r="Z17" i="4"/>
  <c r="AA16" i="4"/>
  <c r="Z16" i="4"/>
  <c r="AA15" i="4"/>
  <c r="Z15" i="4"/>
  <c r="AA14" i="4"/>
  <c r="Z14" i="4"/>
  <c r="AA13" i="4"/>
  <c r="Z13" i="4"/>
  <c r="AA12" i="4"/>
  <c r="Z12" i="4"/>
  <c r="AA11" i="4"/>
  <c r="Z11" i="4"/>
  <c r="AA10" i="4"/>
  <c r="Z10" i="4"/>
  <c r="AA9" i="4"/>
  <c r="Z9" i="4"/>
</calcChain>
</file>

<file path=xl/comments1.xml><?xml version="1.0" encoding="utf-8"?>
<comments xmlns="http://schemas.openxmlformats.org/spreadsheetml/2006/main">
  <authors>
    <author>Rafael Bianchini</author>
  </authors>
  <commentList>
    <comment ref="D1" authorId="0">
      <text>
        <r>
          <rPr>
            <b/>
            <sz val="9"/>
            <color indexed="81"/>
            <rFont val="Segoe UI"/>
            <family val="2"/>
          </rPr>
          <t>http://www.bndes.gov.br/wps/portal/site/home/relacoes-com-investidores/relatorios-de-gestao-de-riscos/!ut/p/z1/tVRdc9owEPwteeDRSLJkx-5Mp2MI4cuUkhQCfmFkW7bVsS1HFtD--wpC2tIEyJRGbzqt9vbuVgIBmIOgpGueUsVFSXO9XwT20neHnR4ZQ787a91Az-_f-90pxOO-BR52AHhkeRAEB_e_fL6FnjVpwW6HoPEQgRkIQBCVqlIZWIRlzOolL2vF1SraKWjATBSsASXLaUSFEYnC4OWaaUgsJKufTpSQXBipjmqI5HUk6i1vFfEYLJhjJhaNoREx2zIIwZHhsmtmEJvAMGR2Qly6r-OE0OAtfTgBCE63aXCYAKIp0vfxcDadtFDftbaTMOWoPUp1WVRlugmJAPNa5LJmVEaZVhAccoz7uAO9Xtu3SGeIui7eA06oWOgqrv-o4vYO6y74o5sWsXF3gsHDmrMNmJZCFtod97-bbDoEIYaRQUwLGyRxbYNCMzHiMCbIcSCBNgS9cxk05rIMZ-jRhfSDc3bWU-LfHh8DT5talIp9V2D-z66OBKtfHB0xwnG81pzmInx6zF4ZYkfflCxhksnmSupwplT1oQEbcLPZNHdqm6lYN0OpI5XWUgmptpprrtiz8taqjqgO_fLfp8ePvKQxL6q8gdq4gTyvjDh9LWkmat2Wv5O9mN3hE_LI8dm96YWfobfelX6C3pfevJB-cO5_-6_Gfu27ropp4eAf3AhC-87ZfE2ytFiOOtjK134yUlZo7ffP4fTq6ie_joWr/dz/d5/L2dBISEvZ0FBIS9nQSEh/</t>
        </r>
        <r>
          <rPr>
            <sz val="9"/>
            <color indexed="81"/>
            <rFont val="Segoe UI"/>
            <family val="2"/>
          </rPr>
          <t xml:space="preserve">
</t>
        </r>
      </text>
    </comment>
    <comment ref="M1" authorId="0">
      <text>
        <r>
          <rPr>
            <b/>
            <sz val="9"/>
            <color indexed="81"/>
            <rFont val="Segoe UI"/>
            <family val="2"/>
          </rPr>
          <t>Fonte: http://www.bndes.gov.br/SiteBNDES/bndes/bndes_pt/Institucional/Relacao_Com_Investidores/Informacoes_Financeiras/demonstrativos_bndes.html#informe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>Rafael Bianchini Abreu Paiva</author>
    <author>Rafael Bianchini</author>
  </authors>
  <commentList>
    <comment ref="M1" authorId="0">
      <text>
        <r>
          <rPr>
            <sz val="9"/>
            <color indexed="81"/>
            <rFont val="Tahoma"/>
            <family val="2"/>
          </rPr>
          <t>PIB em USD e BRL acumulado em 12 meses. Fonte: BCB - https://www3.bcb.gov.br/sgspub/localizarseries/localizarSeries.do?method=prepararTelaLocalizarSeries</t>
        </r>
      </text>
    </comment>
    <comment ref="N1" authorId="1">
      <text>
        <r>
          <rPr>
            <sz val="9"/>
            <color indexed="81"/>
            <rFont val="Segoe UI"/>
            <family val="2"/>
          </rPr>
          <t>Tabela 4382</t>
        </r>
      </text>
    </comment>
  </commentList>
</comments>
</file>

<file path=xl/sharedStrings.xml><?xml version="1.0" encoding="utf-8"?>
<sst xmlns="http://schemas.openxmlformats.org/spreadsheetml/2006/main" count="502" uniqueCount="233">
  <si>
    <t>7416 - Desembolsos do sistema BNDES - Indústria de transformação - R$ (milhões)</t>
  </si>
  <si>
    <t>7417 - Desembolsos do sistema BNDES - Comércio e serviços - R$ (milhões)</t>
  </si>
  <si>
    <t>7418 - Desembolsos do sistema BNDES - Agropecuária - R$ (milhões)</t>
  </si>
  <si>
    <t>7419 - Desembolsos do sistema BNDES - Indústria extrativa - R$ (milhões)</t>
  </si>
  <si>
    <t>7415 - Desembolsos do sistema BNDES - Total - R$ (milhões)</t>
  </si>
  <si>
    <t>VALORES CORRENTES</t>
  </si>
  <si>
    <t>(1.000.000 R$)</t>
  </si>
  <si>
    <t>Período</t>
  </si>
  <si>
    <t>AGROPECUÁRIA</t>
  </si>
  <si>
    <t>INDÚSTRIA</t>
  </si>
  <si>
    <t>SERVIÇOS</t>
  </si>
  <si>
    <t>VA</t>
  </si>
  <si>
    <t>Imposto</t>
  </si>
  <si>
    <t>PIB</t>
  </si>
  <si>
    <t>Consumo das Famílias</t>
  </si>
  <si>
    <t>Consumo da APU</t>
  </si>
  <si>
    <t>Formação Bruta de Capital Fixo</t>
  </si>
  <si>
    <t>Variação de Estoques</t>
  </si>
  <si>
    <t>Exportação</t>
  </si>
  <si>
    <t>Importação</t>
  </si>
  <si>
    <t>Total</t>
  </si>
  <si>
    <t>Ext. Mineral</t>
  </si>
  <si>
    <t>Transformação</t>
  </si>
  <si>
    <t>Construção</t>
  </si>
  <si>
    <t>Eletricidade e gás, água, esgoto e limpeza urbana</t>
  </si>
  <si>
    <t>Comércio</t>
  </si>
  <si>
    <t>Transporte, armazenagem e correio</t>
  </si>
  <si>
    <t>Serviços de informação</t>
  </si>
  <si>
    <t>Interm. finaceira e seguros</t>
  </si>
  <si>
    <t>Outros Serv.</t>
  </si>
  <si>
    <t>Serviços imobiliários e aluguel</t>
  </si>
  <si>
    <t>APU, educação pública e saúde pública</t>
  </si>
  <si>
    <t>1996.I</t>
  </si>
  <si>
    <t>1996.II</t>
  </si>
  <si>
    <t>1996.III</t>
  </si>
  <si>
    <t>FBCF/PIB</t>
  </si>
  <si>
    <t>Estoques/PIB</t>
  </si>
  <si>
    <t>1996.IV</t>
  </si>
  <si>
    <t>1997.I</t>
  </si>
  <si>
    <t>1997.II</t>
  </si>
  <si>
    <t>1997.III</t>
  </si>
  <si>
    <t>1997.IV</t>
  </si>
  <si>
    <t>1998.I</t>
  </si>
  <si>
    <t>1998.II</t>
  </si>
  <si>
    <t>1998.III</t>
  </si>
  <si>
    <t>1998.IV</t>
  </si>
  <si>
    <t>1999.I</t>
  </si>
  <si>
    <t>1999.II</t>
  </si>
  <si>
    <t>1999.III</t>
  </si>
  <si>
    <t>1999.IV</t>
  </si>
  <si>
    <t>2000.I</t>
  </si>
  <si>
    <t>2000.II</t>
  </si>
  <si>
    <t>2000.III</t>
  </si>
  <si>
    <t>2000.IV</t>
  </si>
  <si>
    <t>2001.I</t>
  </si>
  <si>
    <t>2001.II</t>
  </si>
  <si>
    <t>2001.III</t>
  </si>
  <si>
    <t>2001.IV</t>
  </si>
  <si>
    <t>2002.I</t>
  </si>
  <si>
    <t>2002.II</t>
  </si>
  <si>
    <t>2002.III</t>
  </si>
  <si>
    <t>2002.IV</t>
  </si>
  <si>
    <t>2003.I</t>
  </si>
  <si>
    <t>2003.II</t>
  </si>
  <si>
    <t>2003.III</t>
  </si>
  <si>
    <t>2003.IV</t>
  </si>
  <si>
    <t>2004.I</t>
  </si>
  <si>
    <t>2004.II</t>
  </si>
  <si>
    <t>2004.III</t>
  </si>
  <si>
    <t>2004.IV</t>
  </si>
  <si>
    <t>2005.I</t>
  </si>
  <si>
    <t>2005.II</t>
  </si>
  <si>
    <t>2005.III</t>
  </si>
  <si>
    <t>2005.IV</t>
  </si>
  <si>
    <t>2006.I</t>
  </si>
  <si>
    <t>2006.II</t>
  </si>
  <si>
    <t>2006.III</t>
  </si>
  <si>
    <t>2006.IV</t>
  </si>
  <si>
    <t>2007.I</t>
  </si>
  <si>
    <t>2007.II</t>
  </si>
  <si>
    <t>2007.III</t>
  </si>
  <si>
    <t>2007.IV</t>
  </si>
  <si>
    <t>2008.I</t>
  </si>
  <si>
    <t>2008.II</t>
  </si>
  <si>
    <t>2008.III</t>
  </si>
  <si>
    <t>2008.IV</t>
  </si>
  <si>
    <t>2009.I</t>
  </si>
  <si>
    <t>2009.II</t>
  </si>
  <si>
    <t>2009.III</t>
  </si>
  <si>
    <t>2009.IV</t>
  </si>
  <si>
    <t>2010.I</t>
  </si>
  <si>
    <t>2010.II</t>
  </si>
  <si>
    <t>2010.III</t>
  </si>
  <si>
    <t>2010.IV</t>
  </si>
  <si>
    <t>2011.I</t>
  </si>
  <si>
    <t>2011.II</t>
  </si>
  <si>
    <t>2011.III</t>
  </si>
  <si>
    <t>2011.IV</t>
  </si>
  <si>
    <t>2012.I</t>
  </si>
  <si>
    <t>2012.II</t>
  </si>
  <si>
    <t>2012.III</t>
  </si>
  <si>
    <t>2012.IV</t>
  </si>
  <si>
    <t>2013.I</t>
  </si>
  <si>
    <t>2013.II</t>
  </si>
  <si>
    <t>2013.III</t>
  </si>
  <si>
    <t>2013.IV</t>
  </si>
  <si>
    <t>2014.I</t>
  </si>
  <si>
    <t>2014.II</t>
  </si>
  <si>
    <t>2014.III</t>
  </si>
  <si>
    <t>2014.IV</t>
  </si>
  <si>
    <t>2015.I</t>
  </si>
  <si>
    <t>2015.II</t>
  </si>
  <si>
    <t>1995.I</t>
  </si>
  <si>
    <t>1995.II</t>
  </si>
  <si>
    <t>1995.III</t>
  </si>
  <si>
    <t>1995.IV</t>
  </si>
  <si>
    <t>FBCF</t>
  </si>
  <si>
    <t>Estoques</t>
  </si>
  <si>
    <t>I/PIB</t>
  </si>
  <si>
    <t>Desembolsos</t>
  </si>
  <si>
    <t>Desembolsos/PIB</t>
  </si>
  <si>
    <t>Valores acumulados no ano</t>
  </si>
  <si>
    <t>Fonte: BCB/BNDES - Valores acumulados no ano</t>
  </si>
  <si>
    <t>2015.III</t>
  </si>
  <si>
    <t>Variação estoques</t>
  </si>
  <si>
    <t>Investimentos</t>
  </si>
  <si>
    <t>R$ Milhões</t>
  </si>
  <si>
    <t>R$ Bilhões</t>
  </si>
  <si>
    <t>% do PIB</t>
  </si>
  <si>
    <t>Desembolso mensal do Sistema BNDES por Porte da Empresa</t>
  </si>
  <si>
    <t>R$ milhões</t>
  </si>
  <si>
    <t>MICRO</t>
  </si>
  <si>
    <t>PEQUENA</t>
  </si>
  <si>
    <t>MÉDIA</t>
  </si>
  <si>
    <t>MEDIA-GRANDE</t>
  </si>
  <si>
    <t>GRANDE</t>
  </si>
  <si>
    <t>T O T A L</t>
  </si>
  <si>
    <t>-</t>
  </si>
  <si>
    <t>NA</t>
  </si>
  <si>
    <t>MPE</t>
  </si>
  <si>
    <t>Média</t>
  </si>
  <si>
    <t>Grande e Média-Grande</t>
  </si>
  <si>
    <t>% PIB</t>
  </si>
  <si>
    <t>Data</t>
  </si>
  <si>
    <t>PIB R$</t>
  </si>
  <si>
    <t>BNDES</t>
  </si>
  <si>
    <t>Livres</t>
  </si>
  <si>
    <t>Direcionados</t>
  </si>
  <si>
    <t>2015.IV</t>
  </si>
  <si>
    <t>2016.I</t>
  </si>
  <si>
    <t>21064 - Percentual da carteira de crédito com recursos direcionados com atraso entre 15 e 90 dias - Pessoas jurídicas - Financiamento com recursos do BNDES total - %</t>
  </si>
  <si>
    <t>21076 - Percentual da carteira de crédito com recursos direcionados com atraso entre 15 e 90 dias - Pessoas físicas - Financiamento com recursos do BNDES total - %</t>
  </si>
  <si>
    <t>21143 - Inadimplência da carteira de crédito com recursos direcionados - Pessoas jurídicas - Financiamento com recursos do BNDES total - %</t>
  </si>
  <si>
    <t>21155 - Inadimplência da carteira de crédito com recursos direcionados - Pessoas físicas - Financiamento com recursos do BNDES total - %</t>
  </si>
  <si>
    <t>20604 - Saldo da carteira de crédito com recursos direcionados - Pessoas jurídicas - Financiamento com recursos do BNDES total - R$ (milhões)</t>
  </si>
  <si>
    <t>20616 - Saldo da carteira de crédito com recursos direcionados - Pessoas físicas - Financiamento com recursos do BNDES total - R$ (milhões)</t>
  </si>
  <si>
    <t>Atraso</t>
  </si>
  <si>
    <t>Inadimplência</t>
  </si>
  <si>
    <t>BNDES (BCB)</t>
  </si>
  <si>
    <t>2016.II</t>
  </si>
  <si>
    <t>2016.III</t>
  </si>
  <si>
    <t>2016.IV</t>
  </si>
  <si>
    <t>21085 - Inadimplência da carteira de crédito com recursos livres - Total - %</t>
  </si>
  <si>
    <t>21132 - Inadimplência da carteira de crédito com recursos direcionados - Total - %</t>
  </si>
  <si>
    <t>Indicadores</t>
  </si>
  <si>
    <t>1S/02</t>
  </si>
  <si>
    <t>1S/03</t>
  </si>
  <si>
    <t>1S/04</t>
  </si>
  <si>
    <t>1S/05</t>
  </si>
  <si>
    <t>1S/06</t>
  </si>
  <si>
    <t>1S/07</t>
  </si>
  <si>
    <t>1S/08</t>
  </si>
  <si>
    <t>1S/09</t>
  </si>
  <si>
    <t>1S/10</t>
  </si>
  <si>
    <t>1S/11</t>
  </si>
  <si>
    <t>1S/12</t>
  </si>
  <si>
    <t>1S/13</t>
  </si>
  <si>
    <t>1S/14</t>
  </si>
  <si>
    <t>1S/15</t>
  </si>
  <si>
    <t>1S/16</t>
  </si>
  <si>
    <t>Lucro Líquido</t>
  </si>
  <si>
    <t>Ativo Total</t>
  </si>
  <si>
    <r>
      <t xml:space="preserve">Retorno sobre o Ativo </t>
    </r>
    <r>
      <rPr>
        <vertAlign val="superscript"/>
        <sz val="10"/>
        <color theme="1" tint="0.249977111117893"/>
        <rFont val="Optimum"/>
      </rPr>
      <t>2/</t>
    </r>
  </si>
  <si>
    <r>
      <t>Índice de Eficiência (Despesas Administrativas</t>
    </r>
    <r>
      <rPr>
        <vertAlign val="superscript"/>
        <sz val="10"/>
        <color theme="1" tint="0.249977111117893"/>
        <rFont val="Optimum"/>
      </rPr>
      <t>1</t>
    </r>
    <r>
      <rPr>
        <sz val="10"/>
        <color theme="1" tint="0.249977111117893"/>
        <rFont val="Optimum"/>
      </rPr>
      <t xml:space="preserve"> / Ativo Total Médio)</t>
    </r>
  </si>
  <si>
    <t>Alavancagem</t>
  </si>
  <si>
    <t>Índice de Basileia</t>
  </si>
  <si>
    <t>N/D</t>
  </si>
  <si>
    <t>2017.I</t>
  </si>
  <si>
    <t>2017.II</t>
  </si>
  <si>
    <t>1T/02</t>
  </si>
  <si>
    <t>9M/02</t>
  </si>
  <si>
    <t>1T/03</t>
  </si>
  <si>
    <t>9M/03</t>
  </si>
  <si>
    <t>1T/04</t>
  </si>
  <si>
    <t>9M/04</t>
  </si>
  <si>
    <t>1T/05</t>
  </si>
  <si>
    <t>9M/05</t>
  </si>
  <si>
    <t>1T/06</t>
  </si>
  <si>
    <t>9M/06</t>
  </si>
  <si>
    <t>1T/07</t>
  </si>
  <si>
    <t>9M/07</t>
  </si>
  <si>
    <t>1T/08</t>
  </si>
  <si>
    <t>9M/08</t>
  </si>
  <si>
    <t>1T/09</t>
  </si>
  <si>
    <t>9M/09</t>
  </si>
  <si>
    <t>1T/10</t>
  </si>
  <si>
    <t>9M/10</t>
  </si>
  <si>
    <t>1T/11</t>
  </si>
  <si>
    <t>9M/11</t>
  </si>
  <si>
    <t>1T/12</t>
  </si>
  <si>
    <t>9M/12</t>
  </si>
  <si>
    <t>1T/13</t>
  </si>
  <si>
    <t>9M/13</t>
  </si>
  <si>
    <t>1T/14</t>
  </si>
  <si>
    <t>9M/14</t>
  </si>
  <si>
    <t>1T/15</t>
  </si>
  <si>
    <t>9M/15</t>
  </si>
  <si>
    <t>1T/16</t>
  </si>
  <si>
    <t>9M/16</t>
  </si>
  <si>
    <t>2016</t>
  </si>
  <si>
    <t>1T/17</t>
  </si>
  <si>
    <t>Patrimônio Líquido (PL)</t>
  </si>
  <si>
    <r>
      <t xml:space="preserve">Retorno sobre o Ativo (% a.a.) </t>
    </r>
    <r>
      <rPr>
        <vertAlign val="superscript"/>
        <sz val="10"/>
        <color theme="1" tint="0.249977111117893"/>
        <rFont val="Optimum"/>
      </rPr>
      <t>2/ 4/</t>
    </r>
  </si>
  <si>
    <r>
      <t xml:space="preserve">Retorno sobre PL </t>
    </r>
    <r>
      <rPr>
        <vertAlign val="superscript"/>
        <sz val="10"/>
        <color theme="1" tint="0.249977111117893"/>
        <rFont val="Optimum"/>
      </rPr>
      <t>2/</t>
    </r>
  </si>
  <si>
    <r>
      <t xml:space="preserve">Retorno sobre PL (% a.a.) </t>
    </r>
    <r>
      <rPr>
        <vertAlign val="superscript"/>
        <sz val="10"/>
        <color theme="1" tint="0.249977111117893"/>
        <rFont val="Optimum"/>
      </rPr>
      <t>2/ 4/</t>
    </r>
  </si>
  <si>
    <r>
      <t xml:space="preserve">Retorno sobre Instrumentos de Capital </t>
    </r>
    <r>
      <rPr>
        <vertAlign val="superscript"/>
        <sz val="10"/>
        <color theme="1" tint="0.249977111117893"/>
        <rFont val="Optimum"/>
      </rPr>
      <t>2/ 3/</t>
    </r>
  </si>
  <si>
    <r>
      <t xml:space="preserve">Retorno sobre Instrumentos de Capital (% a.a.) </t>
    </r>
    <r>
      <rPr>
        <vertAlign val="superscript"/>
        <sz val="10"/>
        <color theme="1" tint="0.249977111117893"/>
        <rFont val="Optimum"/>
      </rPr>
      <t>2/ 3/ 4/</t>
    </r>
  </si>
  <si>
    <t>Despesas Administrativas</t>
  </si>
  <si>
    <r>
      <t>Índice de Eficiência (Despesas Administrativas</t>
    </r>
    <r>
      <rPr>
        <vertAlign val="superscript"/>
        <sz val="10"/>
        <color theme="1" tint="0.249977111117893"/>
        <rFont val="Optimum"/>
      </rPr>
      <t>1</t>
    </r>
    <r>
      <rPr>
        <sz val="10"/>
        <color theme="1" tint="0.249977111117893"/>
        <rFont val="Optimum"/>
      </rPr>
      <t xml:space="preserve"> / Ativo Total Médio) (% a.a.) </t>
    </r>
    <r>
      <rPr>
        <vertAlign val="superscript"/>
        <sz val="10"/>
        <color theme="1" tint="0.249977111117893"/>
        <rFont val="Optimum"/>
      </rPr>
      <t>4/</t>
    </r>
  </si>
  <si>
    <t>Inadimplência (30 dias)</t>
  </si>
  <si>
    <t>Inadimplência (90 dias)</t>
  </si>
  <si>
    <t>http://www.bndes.gov.br/wps/portal/site/home/relacoes-com-investidores/informacoes-gerenciais/series-historicas/!ut/p/z1/tZTNcpswFIWfJQuWsmR-bJMdzRA7Ma5L2tSGjUcIAWpBIpIC7dtHOMlMmzaknYzZaLhzdc53NTqCKdzDlOOOlVgzwXFt_pN0doj8dbhytyhCKA5REMU32ysnRsGVA3fHBvTKFyCYju__ClOYEq5bXcEk4zlVB8aVZvqeHAksVImGWkjSGhMsABENYLyjpiUXkioLMV4I2WAiqAIllZQThpmpKyqZKVVMaSEZwWpwagnLYUKymefbxRz4tp0Dl2YYLNB0DghGGPlenhfoebIR9HR88N3g96vC8tPHSxR48Qe0DN3pdj192WCUjcXqIvLccD1d-s5Tw4hJYiDnr0IGNtx1jPbwlg9HVMPP_3kGqzcdnHc6jMvH7mnlZ6eV994pf_1Wekw8bbm52JRGFusKDFmA-z9vvulj3-7u0sBkTXBNf2i4P3HYDHtZi-zxDQl45iwMpKSF2SQn99KUK63bcwtZqO_7yZFmUopukklTaY1mK6QemBTT9Deywfxf0f7mXgll5n_pCtvmtlk4P8H3m0X_pajK5rAJHe9pqbuo2GgvCc7OHgD5zgj-/dz/d5/L2dBISEvZ0FBIS9nQSEh/</t>
  </si>
  <si>
    <t>12m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</si>
</sst>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5">
    <numFmt numFmtId="43" formatCode="_-* #,##0.00_-;\-* #,##0.00_-;_-* &quot;-&quot;??_-;_-@_-"/>
    <numFmt numFmtId="164" formatCode="_-* #,##0_-;\-* #,##0_-;_-* &quot;-&quot;??_-;_-@_-"/>
    <numFmt numFmtId="165" formatCode="0.0%"/>
    <numFmt numFmtId="166" formatCode="_-* #,##0.0_-;\-* #,##0.0_-;_-* &quot;-&quot;?_-;_-@_-"/>
    <numFmt numFmtId="167" formatCode="0000"/>
    <numFmt numFmtId="168" formatCode="###,###,###,##0.0;\-###,###,###,##0.0;0"/>
    <numFmt numFmtId="169" formatCode="###\ ###\ ##0_)"/>
    <numFmt numFmtId="170" formatCode="d/m/yy;@"/>
    <numFmt numFmtId="171" formatCode="_(* #,##0_);_(* \(#,##0\);_(* &quot;-&quot;_);_(@_)"/>
    <numFmt numFmtId="172" formatCode="#,##0_ ;[Red]\(#,##0\)"/>
    <numFmt numFmtId="173" formatCode="0.00%;[Red]\(0.00%\)"/>
    <numFmt numFmtId="174" formatCode="0.0"/>
    <numFmt numFmtId="175" formatCode="_(* #,##0.00_);_(* \(#,##0.00\);_(* &quot;-&quot;??_);_(@_)"/>
    <numFmt numFmtId="176" formatCode="_(* #,##0_);_(* \(#,##0\);_(* &quot;-&quot;??_);_(@_)"/>
    <numFmt numFmtId="177" formatCode="_([$€-2]* #,##0.00_);_([$€-2]* \(#,##0.00\);_([$€-2]* &quot;-&quot;??_)"/>
  </numFmts>
  <fonts count="82">
    <font>
      <sz val="10"/>
      <color theme="1"/>
      <name val="Arial"/>
      <family val="2"/>
    </font>
    <font>
      <sz val="10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9"/>
      <color indexed="9"/>
      <name val="Arial"/>
      <family val="2"/>
    </font>
    <font>
      <b/>
      <sz val="10"/>
      <color indexed="9"/>
      <name val="Arial"/>
      <family val="2"/>
    </font>
    <font>
      <b/>
      <sz val="10"/>
      <color indexed="8"/>
      <name val="Arial"/>
      <family val="2"/>
    </font>
    <font>
      <b/>
      <sz val="8"/>
      <color indexed="8"/>
      <name val="Arial"/>
      <family val="2"/>
    </font>
    <font>
      <sz val="10"/>
      <color indexed="8"/>
      <name val="Arial"/>
      <family val="2"/>
    </font>
    <font>
      <sz val="8"/>
      <color indexed="8"/>
      <name val="Arial"/>
      <family val="2"/>
    </font>
    <font>
      <b/>
      <sz val="8"/>
      <color indexed="8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b/>
      <sz val="9"/>
      <name val="Arial"/>
      <family val="2"/>
    </font>
    <font>
      <b/>
      <sz val="9"/>
      <color indexed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sz val="8"/>
      <color indexed="8"/>
      <name val="Arial"/>
      <family val="2"/>
    </font>
    <font>
      <b/>
      <sz val="10"/>
      <name val="Arial "/>
    </font>
    <font>
      <b/>
      <sz val="10"/>
      <color indexed="8"/>
      <name val="Arial "/>
    </font>
    <font>
      <sz val="9"/>
      <color indexed="81"/>
      <name val="Tahoma"/>
      <family val="2"/>
    </font>
    <font>
      <sz val="9"/>
      <color indexed="81"/>
      <name val="Segoe UI"/>
      <family val="2"/>
    </font>
    <font>
      <b/>
      <sz val="9"/>
      <color indexed="81"/>
      <name val="Segoe UI"/>
      <family val="2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8"/>
      <color indexed="8"/>
      <name val="Arial"/>
      <family val="2"/>
    </font>
    <font>
      <sz val="11"/>
      <name val="Optimum"/>
    </font>
    <font>
      <sz val="10"/>
      <name val="Courier"/>
      <family val="3"/>
    </font>
    <font>
      <b/>
      <sz val="10"/>
      <color theme="0" tint="-4.9989318521683403E-2"/>
      <name val="Optimum"/>
    </font>
    <font>
      <sz val="10"/>
      <color theme="1" tint="0.249977111117893"/>
      <name val="Optimum"/>
    </font>
    <font>
      <vertAlign val="superscript"/>
      <sz val="10"/>
      <color theme="1" tint="0.249977111117893"/>
      <name val="Optimum"/>
    </font>
    <font>
      <sz val="10"/>
      <name val="Optimum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u/>
      <sz val="10"/>
      <color indexed="12"/>
      <name val="Courier"/>
      <family val="3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color indexed="9"/>
      <name val="Arial"/>
      <family val="2"/>
    </font>
    <font>
      <sz val="11"/>
      <color indexed="37"/>
      <name val="Calibri"/>
      <family val="2"/>
    </font>
    <font>
      <b/>
      <sz val="11"/>
      <color indexed="17"/>
      <name val="Calibri"/>
      <family val="2"/>
    </font>
    <font>
      <sz val="12"/>
      <name val="Helv"/>
    </font>
    <font>
      <i/>
      <sz val="10"/>
      <color indexed="18"/>
      <name val="Arial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48"/>
      <name val="Calibri"/>
      <family val="2"/>
    </font>
    <font>
      <sz val="10"/>
      <name val="MS Sans Serif"/>
      <family val="2"/>
    </font>
    <font>
      <sz val="8"/>
      <color indexed="62"/>
      <name val="Arial"/>
      <family val="2"/>
    </font>
    <font>
      <sz val="19"/>
      <name val="Arial"/>
      <family val="2"/>
    </font>
    <font>
      <sz val="8"/>
      <color indexed="14"/>
      <name val="Arial"/>
      <family val="2"/>
    </font>
    <font>
      <b/>
      <sz val="18"/>
      <color indexed="62"/>
      <name val="Cambria"/>
      <family val="2"/>
    </font>
    <font>
      <sz val="11"/>
      <color indexed="14"/>
      <name val="Calibri"/>
      <family val="2"/>
    </font>
  </fonts>
  <fills count="10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indexed="65"/>
        <bgColor indexed="11"/>
      </patternFill>
    </fill>
    <fill>
      <patternFill patternType="solid">
        <fgColor indexed="65"/>
        <bgColor indexed="8"/>
      </patternFill>
    </fill>
    <fill>
      <patternFill patternType="solid">
        <fgColor indexed="65"/>
        <bgColor indexed="12"/>
      </patternFill>
    </fill>
    <fill>
      <patternFill patternType="solid">
        <fgColor indexed="65"/>
        <bgColor indexed="13"/>
      </patternFill>
    </fill>
    <fill>
      <patternFill patternType="solid">
        <fgColor theme="0"/>
        <bgColor indexed="64"/>
      </patternFill>
    </fill>
    <fill>
      <patternFill patternType="solid">
        <fgColor rgb="FF005287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60"/>
      </patternFill>
    </fill>
    <fill>
      <patternFill patternType="solid">
        <fgColor indexed="40"/>
      </patternFill>
    </fill>
    <fill>
      <patternFill patternType="solid">
        <fgColor indexed="50"/>
      </patternFill>
    </fill>
    <fill>
      <patternFill patternType="solid">
        <fgColor indexed="35"/>
      </patternFill>
    </fill>
    <fill>
      <patternFill patternType="solid">
        <fgColor indexed="41"/>
      </patternFill>
    </fill>
    <fill>
      <patternFill patternType="solid">
        <fgColor indexed="24"/>
      </patternFill>
    </fill>
    <fill>
      <patternFill patternType="solid">
        <fgColor indexed="54"/>
      </patternFill>
    </fill>
    <fill>
      <patternFill patternType="solid">
        <fgColor indexed="58"/>
      </patternFill>
    </fill>
    <fill>
      <patternFill patternType="solid">
        <fgColor indexed="48"/>
        <bgColor indexed="48"/>
      </patternFill>
    </fill>
    <fill>
      <patternFill patternType="solid">
        <fgColor indexed="61"/>
        <bgColor indexed="61"/>
      </patternFill>
    </fill>
    <fill>
      <patternFill patternType="solid">
        <fgColor indexed="22"/>
        <bgColor indexed="22"/>
      </patternFill>
    </fill>
    <fill>
      <patternFill patternType="solid">
        <fgColor indexed="58"/>
        <bgColor indexed="58"/>
      </patternFill>
    </fill>
    <fill>
      <patternFill patternType="solid">
        <fgColor indexed="25"/>
        <bgColor indexed="25"/>
      </patternFill>
    </fill>
    <fill>
      <patternFill patternType="solid">
        <fgColor indexed="31"/>
        <bgColor indexed="31"/>
      </patternFill>
    </fill>
    <fill>
      <patternFill patternType="solid">
        <fgColor indexed="40"/>
        <bgColor indexed="40"/>
      </patternFill>
    </fill>
    <fill>
      <patternFill patternType="solid">
        <fgColor indexed="45"/>
        <bgColor indexed="45"/>
      </patternFill>
    </fill>
    <fill>
      <patternFill patternType="solid">
        <fgColor indexed="57"/>
        <bgColor indexed="57"/>
      </patternFill>
    </fill>
    <fill>
      <patternFill patternType="solid">
        <fgColor indexed="60"/>
        <bgColor indexed="60"/>
      </patternFill>
    </fill>
    <fill>
      <patternFill patternType="solid">
        <fgColor indexed="11"/>
        <bgColor indexed="11"/>
      </patternFill>
    </fill>
    <fill>
      <patternFill patternType="solid">
        <fgColor indexed="50"/>
        <bgColor indexed="50"/>
      </patternFill>
    </fill>
    <fill>
      <patternFill patternType="solid">
        <fgColor indexed="18"/>
        <bgColor indexed="18"/>
      </patternFill>
    </fill>
    <fill>
      <patternFill patternType="solid">
        <fgColor indexed="55"/>
        <bgColor indexed="55"/>
      </patternFill>
    </fill>
    <fill>
      <patternFill patternType="solid">
        <fgColor indexed="41"/>
        <bgColor indexed="41"/>
      </patternFill>
    </fill>
    <fill>
      <patternFill patternType="solid">
        <fgColor indexed="54"/>
        <bgColor indexed="54"/>
      </patternFill>
    </fill>
    <fill>
      <patternFill patternType="solid">
        <fgColor indexed="53"/>
        <bgColor indexed="53"/>
      </patternFill>
    </fill>
    <fill>
      <patternFill patternType="solid">
        <fgColor indexed="26"/>
        <bgColor indexed="26"/>
      </patternFill>
    </fill>
    <fill>
      <patternFill patternType="solid">
        <fgColor indexed="47"/>
        <bgColor indexed="47"/>
      </patternFill>
    </fill>
    <fill>
      <patternFill patternType="solid">
        <fgColor indexed="51"/>
        <bgColor indexed="51"/>
      </patternFill>
    </fill>
    <fill>
      <patternFill patternType="solid">
        <fgColor indexed="35"/>
        <bgColor indexed="35"/>
      </patternFill>
    </fill>
    <fill>
      <patternFill patternType="lightUp">
        <fgColor indexed="9"/>
        <bgColor indexed="24"/>
      </patternFill>
    </fill>
    <fill>
      <patternFill patternType="lightUp">
        <fgColor indexed="9"/>
        <bgColor indexed="12"/>
      </patternFill>
    </fill>
    <fill>
      <patternFill patternType="lightUp">
        <fgColor indexed="9"/>
        <bgColor indexed="57"/>
      </patternFill>
    </fill>
    <fill>
      <patternFill patternType="solid">
        <fgColor indexed="43"/>
        <bgColor indexed="64"/>
      </patternFill>
    </fill>
    <fill>
      <patternFill patternType="solid">
        <fgColor indexed="12"/>
      </patternFill>
    </fill>
    <fill>
      <patternFill patternType="lightUp">
        <fgColor indexed="48"/>
        <bgColor indexed="41"/>
      </patternFill>
    </fill>
    <fill>
      <patternFill patternType="solid">
        <fgColor indexed="23"/>
      </patternFill>
    </fill>
    <fill>
      <patternFill patternType="solid">
        <fgColor indexed="9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20"/>
      </patternFill>
    </fill>
  </fills>
  <borders count="4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indexed="9"/>
      </bottom>
      <diagonal/>
    </border>
    <border>
      <left/>
      <right style="medium">
        <color indexed="9"/>
      </right>
      <top/>
      <bottom/>
      <diagonal/>
    </border>
    <border>
      <left/>
      <right/>
      <top style="medium">
        <color indexed="9"/>
      </top>
      <bottom style="medium">
        <color indexed="9"/>
      </bottom>
      <diagonal/>
    </border>
    <border>
      <left/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/>
      <top/>
      <bottom style="medium">
        <color indexed="9"/>
      </bottom>
      <diagonal/>
    </border>
    <border>
      <left style="medium">
        <color indexed="9"/>
      </left>
      <right/>
      <top style="medium">
        <color indexed="9"/>
      </top>
      <bottom style="medium">
        <color indexed="9"/>
      </bottom>
      <diagonal/>
    </border>
    <border>
      <left style="medium">
        <color indexed="9"/>
      </left>
      <right style="medium">
        <color indexed="9"/>
      </right>
      <top style="medium">
        <color indexed="9"/>
      </top>
      <bottom/>
      <diagonal/>
    </border>
    <border>
      <left style="medium">
        <color indexed="9"/>
      </left>
      <right style="medium">
        <color indexed="9"/>
      </right>
      <top/>
      <bottom/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/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10"/>
      </left>
      <right/>
      <top style="thin">
        <color indexed="10"/>
      </top>
      <bottom style="thin">
        <color indexed="10"/>
      </bottom>
      <diagonal/>
    </border>
    <border>
      <left/>
      <right/>
      <top/>
      <bottom style="medium">
        <color rgb="FF005287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18"/>
      </bottom>
      <diagonal/>
    </border>
    <border>
      <left/>
      <right/>
      <top/>
      <bottom style="thick">
        <color indexed="48"/>
      </bottom>
      <diagonal/>
    </border>
    <border>
      <left/>
      <right/>
      <top/>
      <bottom style="thick">
        <color indexed="58"/>
      </bottom>
      <diagonal/>
    </border>
    <border>
      <left/>
      <right/>
      <top/>
      <bottom style="medium">
        <color indexed="58"/>
      </bottom>
      <diagonal/>
    </border>
    <border>
      <left/>
      <right/>
      <top/>
      <bottom style="double">
        <color indexed="17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58"/>
      </left>
      <right style="medium">
        <color indexed="58"/>
      </right>
      <top style="medium">
        <color indexed="58"/>
      </top>
      <bottom style="thin">
        <color indexed="58"/>
      </bottom>
      <diagonal/>
    </border>
    <border>
      <left style="thin">
        <color indexed="54"/>
      </left>
      <right/>
      <top style="thin">
        <color indexed="5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10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7" fillId="0" borderId="0"/>
    <xf numFmtId="0" fontId="42" fillId="0" borderId="0"/>
    <xf numFmtId="175" fontId="25" fillId="0" borderId="0" applyFont="0" applyFill="0" applyBorder="0" applyAlignment="0" applyProtection="0"/>
    <xf numFmtId="0" fontId="47" fillId="0" borderId="0"/>
    <xf numFmtId="9" fontId="25" fillId="0" borderId="0" applyFont="0" applyFill="0" applyBorder="0" applyAlignment="0" applyProtection="0"/>
    <xf numFmtId="0" fontId="49" fillId="41" borderId="0" applyNumberFormat="0" applyBorder="0" applyAlignment="0" applyProtection="0"/>
    <xf numFmtId="0" fontId="49" fillId="42" borderId="0" applyNumberFormat="0" applyBorder="0" applyAlignment="0" applyProtection="0"/>
    <xf numFmtId="0" fontId="49" fillId="43" borderId="0" applyNumberFormat="0" applyBorder="0" applyAlignment="0" applyProtection="0"/>
    <xf numFmtId="0" fontId="49" fillId="44" borderId="0" applyNumberFormat="0" applyBorder="0" applyAlignment="0" applyProtection="0"/>
    <xf numFmtId="0" fontId="49" fillId="45" borderId="0" applyNumberFormat="0" applyBorder="0" applyAlignment="0" applyProtection="0"/>
    <xf numFmtId="0" fontId="49" fillId="46" borderId="0" applyNumberFormat="0" applyBorder="0" applyAlignment="0" applyProtection="0"/>
    <xf numFmtId="0" fontId="49" fillId="47" borderId="0" applyNumberFormat="0" applyBorder="0" applyAlignment="0" applyProtection="0"/>
    <xf numFmtId="0" fontId="49" fillId="48" borderId="0" applyNumberFormat="0" applyBorder="0" applyAlignment="0" applyProtection="0"/>
    <xf numFmtId="0" fontId="49" fillId="49" borderId="0" applyNumberFormat="0" applyBorder="0" applyAlignment="0" applyProtection="0"/>
    <xf numFmtId="0" fontId="49" fillId="44" borderId="0" applyNumberFormat="0" applyBorder="0" applyAlignment="0" applyProtection="0"/>
    <xf numFmtId="0" fontId="49" fillId="47" borderId="0" applyNumberFormat="0" applyBorder="0" applyAlignment="0" applyProtection="0"/>
    <xf numFmtId="0" fontId="49" fillId="50" borderId="0" applyNumberFormat="0" applyBorder="0" applyAlignment="0" applyProtection="0"/>
    <xf numFmtId="0" fontId="50" fillId="51" borderId="0" applyNumberFormat="0" applyBorder="0" applyAlignment="0" applyProtection="0"/>
    <xf numFmtId="0" fontId="50" fillId="48" borderId="0" applyNumberFormat="0" applyBorder="0" applyAlignment="0" applyProtection="0"/>
    <xf numFmtId="0" fontId="50" fillId="49" borderId="0" applyNumberFormat="0" applyBorder="0" applyAlignment="0" applyProtection="0"/>
    <xf numFmtId="0" fontId="50" fillId="52" borderId="0" applyNumberFormat="0" applyBorder="0" applyAlignment="0" applyProtection="0"/>
    <xf numFmtId="0" fontId="50" fillId="53" borderId="0" applyNumberFormat="0" applyBorder="0" applyAlignment="0" applyProtection="0"/>
    <xf numFmtId="0" fontId="50" fillId="54" borderId="0" applyNumberFormat="0" applyBorder="0" applyAlignment="0" applyProtection="0"/>
    <xf numFmtId="0" fontId="51" fillId="43" borderId="0" applyNumberFormat="0" applyBorder="0" applyAlignment="0" applyProtection="0"/>
    <xf numFmtId="0" fontId="52" fillId="55" borderId="22" applyNumberFormat="0" applyAlignment="0" applyProtection="0"/>
    <xf numFmtId="0" fontId="53" fillId="56" borderId="23" applyNumberFormat="0" applyAlignment="0" applyProtection="0"/>
    <xf numFmtId="0" fontId="54" fillId="0" borderId="24" applyNumberFormat="0" applyFill="0" applyAlignment="0" applyProtection="0"/>
    <xf numFmtId="0" fontId="50" fillId="57" borderId="0" applyNumberFormat="0" applyBorder="0" applyAlignment="0" applyProtection="0"/>
    <xf numFmtId="0" fontId="50" fillId="58" borderId="0" applyNumberFormat="0" applyBorder="0" applyAlignment="0" applyProtection="0"/>
    <xf numFmtId="0" fontId="50" fillId="59" borderId="0" applyNumberFormat="0" applyBorder="0" applyAlignment="0" applyProtection="0"/>
    <xf numFmtId="0" fontId="50" fillId="52" borderId="0" applyNumberFormat="0" applyBorder="0" applyAlignment="0" applyProtection="0"/>
    <xf numFmtId="0" fontId="50" fillId="53" borderId="0" applyNumberFormat="0" applyBorder="0" applyAlignment="0" applyProtection="0"/>
    <xf numFmtId="0" fontId="50" fillId="60" borderId="0" applyNumberFormat="0" applyBorder="0" applyAlignment="0" applyProtection="0"/>
    <xf numFmtId="0" fontId="55" fillId="46" borderId="22" applyNumberFormat="0" applyAlignment="0" applyProtection="0"/>
    <xf numFmtId="177" fontId="25" fillId="0" borderId="0" applyFont="0" applyFill="0" applyBorder="0" applyAlignment="0" applyProtection="0"/>
    <xf numFmtId="0" fontId="56" fillId="0" borderId="0" applyNumberFormat="0" applyFill="0" applyBorder="0" applyAlignment="0" applyProtection="0">
      <alignment vertical="top"/>
      <protection locked="0"/>
    </xf>
    <xf numFmtId="0" fontId="57" fillId="42" borderId="0" applyNumberFormat="0" applyBorder="0" applyAlignment="0" applyProtection="0"/>
    <xf numFmtId="0" fontId="58" fillId="61" borderId="0" applyNumberFormat="0" applyBorder="0" applyAlignment="0" applyProtection="0"/>
    <xf numFmtId="0" fontId="25" fillId="0" borderId="0"/>
    <xf numFmtId="0" fontId="42" fillId="62" borderId="25" applyNumberFormat="0" applyFont="0" applyAlignment="0" applyProtection="0"/>
    <xf numFmtId="9" fontId="25" fillId="0" borderId="0" applyFont="0" applyFill="0" applyBorder="0" applyAlignment="0" applyProtection="0"/>
    <xf numFmtId="0" fontId="59" fillId="55" borderId="26" applyNumberFormat="0" applyAlignment="0" applyProtection="0"/>
    <xf numFmtId="0" fontId="60" fillId="0" borderId="0" applyNumberFormat="0" applyFill="0" applyBorder="0" applyAlignment="0" applyProtection="0"/>
    <xf numFmtId="0" fontId="61" fillId="0" borderId="0" applyNumberFormat="0" applyFill="0" applyBorder="0" applyAlignment="0" applyProtection="0"/>
    <xf numFmtId="0" fontId="62" fillId="0" borderId="27" applyNumberFormat="0" applyFill="0" applyAlignment="0" applyProtection="0"/>
    <xf numFmtId="0" fontId="63" fillId="0" borderId="28" applyNumberFormat="0" applyFill="0" applyAlignment="0" applyProtection="0"/>
    <xf numFmtId="0" fontId="64" fillId="0" borderId="29" applyNumberFormat="0" applyFill="0" applyAlignment="0" applyProtection="0"/>
    <xf numFmtId="0" fontId="64" fillId="0" borderId="0" applyNumberFormat="0" applyFill="0" applyBorder="0" applyAlignment="0" applyProtection="0"/>
    <xf numFmtId="0" fontId="65" fillId="0" borderId="0" applyNumberFormat="0" applyFill="0" applyBorder="0" applyAlignment="0" applyProtection="0"/>
    <xf numFmtId="0" fontId="66" fillId="0" borderId="30" applyNumberFormat="0" applyFill="0" applyAlignment="0" applyProtection="0"/>
    <xf numFmtId="0" fontId="22" fillId="63" borderId="0" applyNumberFormat="0" applyBorder="0" applyAlignment="0" applyProtection="0"/>
    <xf numFmtId="0" fontId="22" fillId="64" borderId="0" applyNumberFormat="0" applyBorder="0" applyAlignment="0" applyProtection="0"/>
    <xf numFmtId="0" fontId="22" fillId="65" borderId="0" applyNumberFormat="0" applyBorder="0" applyAlignment="0" applyProtection="0"/>
    <xf numFmtId="0" fontId="22" fillId="66" borderId="0" applyNumberFormat="0" applyBorder="0" applyAlignment="0" applyProtection="0"/>
    <xf numFmtId="0" fontId="22" fillId="67" borderId="0" applyNumberFormat="0" applyBorder="0" applyAlignment="0" applyProtection="0"/>
    <xf numFmtId="0" fontId="22" fillId="46" borderId="0" applyNumberFormat="0" applyBorder="0" applyAlignment="0" applyProtection="0"/>
    <xf numFmtId="0" fontId="22" fillId="55" borderId="0" applyNumberFormat="0" applyBorder="0" applyAlignment="0" applyProtection="0"/>
    <xf numFmtId="0" fontId="22" fillId="64" borderId="0" applyNumberFormat="0" applyBorder="0" applyAlignment="0" applyProtection="0"/>
    <xf numFmtId="0" fontId="22" fillId="59" borderId="0" applyNumberFormat="0" applyBorder="0" applyAlignment="0" applyProtection="0"/>
    <xf numFmtId="0" fontId="22" fillId="68" borderId="0" applyNumberFormat="0" applyBorder="0" applyAlignment="0" applyProtection="0"/>
    <xf numFmtId="0" fontId="22" fillId="69" borderId="0" applyNumberFormat="0" applyBorder="0" applyAlignment="0" applyProtection="0"/>
    <xf numFmtId="0" fontId="22" fillId="46" borderId="0" applyNumberFormat="0" applyBorder="0" applyAlignment="0" applyProtection="0"/>
    <xf numFmtId="0" fontId="67" fillId="70" borderId="0" applyNumberFormat="0" applyBorder="0" applyAlignment="0" applyProtection="0"/>
    <xf numFmtId="0" fontId="67" fillId="64" borderId="0" applyNumberFormat="0" applyBorder="0" applyAlignment="0" applyProtection="0"/>
    <xf numFmtId="0" fontId="67" fillId="59" borderId="0" applyNumberFormat="0" applyBorder="0" applyAlignment="0" applyProtection="0"/>
    <xf numFmtId="0" fontId="67" fillId="68" borderId="0" applyNumberFormat="0" applyBorder="0" applyAlignment="0" applyProtection="0"/>
    <xf numFmtId="0" fontId="67" fillId="70" borderId="0" applyNumberFormat="0" applyBorder="0" applyAlignment="0" applyProtection="0"/>
    <xf numFmtId="0" fontId="67" fillId="50" borderId="0" applyNumberFormat="0" applyBorder="0" applyAlignment="0" applyProtection="0"/>
    <xf numFmtId="0" fontId="50" fillId="71" borderId="0" applyNumberFormat="0" applyBorder="0" applyAlignment="0" applyProtection="0"/>
    <xf numFmtId="0" fontId="49" fillId="72" borderId="0" applyNumberFormat="0" applyBorder="0" applyAlignment="0" applyProtection="0"/>
    <xf numFmtId="0" fontId="49" fillId="73" borderId="0" applyNumberFormat="0" applyBorder="0" applyAlignment="0" applyProtection="0"/>
    <xf numFmtId="0" fontId="50" fillId="74" borderId="0" applyNumberFormat="0" applyBorder="0" applyAlignment="0" applyProtection="0"/>
    <xf numFmtId="0" fontId="50" fillId="75" borderId="0" applyNumberFormat="0" applyBorder="0" applyAlignment="0" applyProtection="0"/>
    <xf numFmtId="0" fontId="49" fillId="76" borderId="0" applyNumberFormat="0" applyBorder="0" applyAlignment="0" applyProtection="0"/>
    <xf numFmtId="0" fontId="49" fillId="77" borderId="0" applyNumberFormat="0" applyBorder="0" applyAlignment="0" applyProtection="0"/>
    <xf numFmtId="0" fontId="50" fillId="78" borderId="0" applyNumberFormat="0" applyBorder="0" applyAlignment="0" applyProtection="0"/>
    <xf numFmtId="0" fontId="50" fillId="79" borderId="0" applyNumberFormat="0" applyBorder="0" applyAlignment="0" applyProtection="0"/>
    <xf numFmtId="0" fontId="49" fillId="80" borderId="0" applyNumberFormat="0" applyBorder="0" applyAlignment="0" applyProtection="0"/>
    <xf numFmtId="0" fontId="49" fillId="81" borderId="0" applyNumberFormat="0" applyBorder="0" applyAlignment="0" applyProtection="0"/>
    <xf numFmtId="0" fontId="50" fillId="82" borderId="0" applyNumberFormat="0" applyBorder="0" applyAlignment="0" applyProtection="0"/>
    <xf numFmtId="0" fontId="50" fillId="83" borderId="0" applyNumberFormat="0" applyBorder="0" applyAlignment="0" applyProtection="0"/>
    <xf numFmtId="0" fontId="49" fillId="76" borderId="0" applyNumberFormat="0" applyBorder="0" applyAlignment="0" applyProtection="0"/>
    <xf numFmtId="0" fontId="49" fillId="84" borderId="0" applyNumberFormat="0" applyBorder="0" applyAlignment="0" applyProtection="0"/>
    <xf numFmtId="0" fontId="50" fillId="77" borderId="0" applyNumberFormat="0" applyBorder="0" applyAlignment="0" applyProtection="0"/>
    <xf numFmtId="0" fontId="50" fillId="74" borderId="0" applyNumberFormat="0" applyBorder="0" applyAlignment="0" applyProtection="0"/>
    <xf numFmtId="0" fontId="49" fillId="85" borderId="0" applyNumberFormat="0" applyBorder="0" applyAlignment="0" applyProtection="0"/>
    <xf numFmtId="0" fontId="49" fillId="86" borderId="0" applyNumberFormat="0" applyBorder="0" applyAlignment="0" applyProtection="0"/>
    <xf numFmtId="0" fontId="50" fillId="74" borderId="0" applyNumberFormat="0" applyBorder="0" applyAlignment="0" applyProtection="0"/>
    <xf numFmtId="0" fontId="50" fillId="87" borderId="0" applyNumberFormat="0" applyBorder="0" applyAlignment="0" applyProtection="0"/>
    <xf numFmtId="0" fontId="49" fillId="88" borderId="0" applyNumberFormat="0" applyBorder="0" applyAlignment="0" applyProtection="0"/>
    <xf numFmtId="0" fontId="49" fillId="89" borderId="0" applyNumberFormat="0" applyBorder="0" applyAlignment="0" applyProtection="0"/>
    <xf numFmtId="0" fontId="50" fillId="90" borderId="0" applyNumberFormat="0" applyBorder="0" applyAlignment="0" applyProtection="0"/>
    <xf numFmtId="0" fontId="68" fillId="88" borderId="0" applyNumberFormat="0" applyBorder="0" applyAlignment="0" applyProtection="0"/>
    <xf numFmtId="0" fontId="69" fillId="91" borderId="31" applyNumberFormat="0" applyAlignment="0" applyProtection="0"/>
    <xf numFmtId="0" fontId="53" fillId="83" borderId="23" applyNumberFormat="0" applyAlignment="0" applyProtection="0"/>
    <xf numFmtId="0" fontId="66" fillId="92" borderId="0" applyNumberFormat="0" applyBorder="0" applyAlignment="0" applyProtection="0"/>
    <xf numFmtId="0" fontId="66" fillId="93" borderId="0" applyNumberFormat="0" applyBorder="0" applyAlignment="0" applyProtection="0"/>
    <xf numFmtId="0" fontId="66" fillId="94" borderId="0" applyNumberFormat="0" applyBorder="0" applyAlignment="0" applyProtection="0"/>
    <xf numFmtId="0" fontId="70" fillId="0" borderId="0" applyNumberFormat="0" applyFill="0" applyBorder="0" applyAlignment="0" applyProtection="0"/>
    <xf numFmtId="0" fontId="71" fillId="0" borderId="0" applyNumberFormat="0" applyFill="0" applyBorder="0" applyAlignment="0" applyProtection="0"/>
    <xf numFmtId="0" fontId="49" fillId="81" borderId="0" applyNumberFormat="0" applyBorder="0" applyAlignment="0" applyProtection="0"/>
    <xf numFmtId="0" fontId="72" fillId="0" borderId="32" applyNumberFormat="0" applyFill="0" applyAlignment="0" applyProtection="0"/>
    <xf numFmtId="0" fontId="73" fillId="0" borderId="33" applyNumberFormat="0" applyFill="0" applyAlignment="0" applyProtection="0"/>
    <xf numFmtId="0" fontId="74" fillId="0" borderId="34" applyNumberFormat="0" applyFill="0" applyAlignment="0" applyProtection="0"/>
    <xf numFmtId="0" fontId="74" fillId="0" borderId="0" applyNumberFormat="0" applyFill="0" applyBorder="0" applyAlignment="0" applyProtection="0"/>
    <xf numFmtId="0" fontId="75" fillId="89" borderId="31" applyNumberFormat="0" applyAlignment="0" applyProtection="0"/>
    <xf numFmtId="0" fontId="51" fillId="0" borderId="35" applyNumberFormat="0" applyFill="0" applyAlignment="0" applyProtection="0"/>
    <xf numFmtId="0" fontId="51" fillId="89" borderId="0" applyNumberFormat="0" applyBorder="0" applyAlignment="0" applyProtection="0"/>
    <xf numFmtId="0" fontId="42" fillId="0" borderId="0" applyNumberFormat="0" applyFill="0" applyBorder="0" applyAlignment="0" applyProtection="0"/>
    <xf numFmtId="0" fontId="25" fillId="0" borderId="0"/>
    <xf numFmtId="0" fontId="48" fillId="0" borderId="0"/>
    <xf numFmtId="0" fontId="48" fillId="0" borderId="0"/>
    <xf numFmtId="0" fontId="30" fillId="88" borderId="31" applyNumberFormat="0" applyFont="0" applyAlignment="0" applyProtection="0"/>
    <xf numFmtId="0" fontId="59" fillId="91" borderId="26" applyNumberFormat="0" applyAlignment="0" applyProtection="0"/>
    <xf numFmtId="9" fontId="25" fillId="0" borderId="0" applyFont="0" applyFill="0" applyBorder="0" applyAlignment="0" applyProtection="0"/>
    <xf numFmtId="9" fontId="25" fillId="0" borderId="0" applyFont="0" applyFill="0" applyBorder="0" applyAlignment="0" applyProtection="0"/>
    <xf numFmtId="9" fontId="76" fillId="0" borderId="0" applyFont="0" applyFill="0" applyBorder="0" applyAlignment="0" applyProtection="0"/>
    <xf numFmtId="9" fontId="48" fillId="0" borderId="0" applyFont="0" applyFill="0" applyBorder="0" applyAlignment="0" applyProtection="0"/>
    <xf numFmtId="4" fontId="30" fillId="61" borderId="31" applyNumberFormat="0" applyProtection="0">
      <alignment vertical="center"/>
    </xf>
    <xf numFmtId="4" fontId="77" fillId="95" borderId="31" applyNumberFormat="0" applyProtection="0">
      <alignment vertical="center"/>
    </xf>
    <xf numFmtId="4" fontId="30" fillId="95" borderId="31" applyNumberFormat="0" applyProtection="0">
      <alignment horizontal="left" vertical="center" indent="1"/>
    </xf>
    <xf numFmtId="0" fontId="21" fillId="61" borderId="36" applyNumberFormat="0" applyProtection="0">
      <alignment horizontal="left" vertical="top" indent="1"/>
    </xf>
    <xf numFmtId="4" fontId="30" fillId="53" borderId="31" applyNumberFormat="0" applyProtection="0">
      <alignment horizontal="left" vertical="center" indent="1"/>
    </xf>
    <xf numFmtId="4" fontId="30" fillId="42" borderId="31" applyNumberFormat="0" applyProtection="0">
      <alignment horizontal="right" vertical="center"/>
    </xf>
    <xf numFmtId="4" fontId="30" fillId="96" borderId="31" applyNumberFormat="0" applyProtection="0">
      <alignment horizontal="right" vertical="center"/>
    </xf>
    <xf numFmtId="4" fontId="30" fillId="58" borderId="37" applyNumberFormat="0" applyProtection="0">
      <alignment horizontal="right" vertical="center"/>
    </xf>
    <xf numFmtId="4" fontId="30" fillId="50" borderId="31" applyNumberFormat="0" applyProtection="0">
      <alignment horizontal="right" vertical="center"/>
    </xf>
    <xf numFmtId="4" fontId="30" fillId="54" borderId="31" applyNumberFormat="0" applyProtection="0">
      <alignment horizontal="right" vertical="center"/>
    </xf>
    <xf numFmtId="4" fontId="30" fillId="60" borderId="31" applyNumberFormat="0" applyProtection="0">
      <alignment horizontal="right" vertical="center"/>
    </xf>
    <xf numFmtId="4" fontId="30" fillId="59" borderId="31" applyNumberFormat="0" applyProtection="0">
      <alignment horizontal="right" vertical="center"/>
    </xf>
    <xf numFmtId="4" fontId="30" fillId="65" borderId="31" applyNumberFormat="0" applyProtection="0">
      <alignment horizontal="right" vertical="center"/>
    </xf>
    <xf numFmtId="4" fontId="30" fillId="49" borderId="31" applyNumberFormat="0" applyProtection="0">
      <alignment horizontal="right" vertical="center"/>
    </xf>
    <xf numFmtId="4" fontId="30" fillId="97" borderId="37" applyNumberFormat="0" applyProtection="0">
      <alignment horizontal="left" vertical="center" indent="1"/>
    </xf>
    <xf numFmtId="4" fontId="25" fillId="69" borderId="37" applyNumberFormat="0" applyProtection="0">
      <alignment horizontal="left" vertical="center" indent="1"/>
    </xf>
    <xf numFmtId="4" fontId="25" fillId="69" borderId="37" applyNumberFormat="0" applyProtection="0">
      <alignment horizontal="left" vertical="center" indent="1"/>
    </xf>
    <xf numFmtId="4" fontId="30" fillId="64" borderId="31" applyNumberFormat="0" applyProtection="0">
      <alignment horizontal="right" vertical="center"/>
    </xf>
    <xf numFmtId="4" fontId="30" fillId="67" borderId="37" applyNumberFormat="0" applyProtection="0">
      <alignment horizontal="left" vertical="center" indent="1"/>
    </xf>
    <xf numFmtId="4" fontId="30" fillId="64" borderId="37" applyNumberFormat="0" applyProtection="0">
      <alignment horizontal="left" vertical="center" indent="1"/>
    </xf>
    <xf numFmtId="0" fontId="30" fillId="55" borderId="31" applyNumberFormat="0" applyProtection="0">
      <alignment horizontal="left" vertical="center" indent="1"/>
    </xf>
    <xf numFmtId="0" fontId="30" fillId="69" borderId="36" applyNumberFormat="0" applyProtection="0">
      <alignment horizontal="left" vertical="top" indent="1"/>
    </xf>
    <xf numFmtId="0" fontId="30" fillId="98" borderId="31" applyNumberFormat="0" applyProtection="0">
      <alignment horizontal="left" vertical="center" indent="1"/>
    </xf>
    <xf numFmtId="0" fontId="30" fillId="64" borderId="36" applyNumberFormat="0" applyProtection="0">
      <alignment horizontal="left" vertical="top" indent="1"/>
    </xf>
    <xf numFmtId="0" fontId="30" fillId="47" borderId="31" applyNumberFormat="0" applyProtection="0">
      <alignment horizontal="left" vertical="center" indent="1"/>
    </xf>
    <xf numFmtId="0" fontId="30" fillId="47" borderId="36" applyNumberFormat="0" applyProtection="0">
      <alignment horizontal="left" vertical="top" indent="1"/>
    </xf>
    <xf numFmtId="0" fontId="30" fillId="67" borderId="31" applyNumberFormat="0" applyProtection="0">
      <alignment horizontal="left" vertical="center" indent="1"/>
    </xf>
    <xf numFmtId="0" fontId="30" fillId="67" borderId="36" applyNumberFormat="0" applyProtection="0">
      <alignment horizontal="left" vertical="top" indent="1"/>
    </xf>
    <xf numFmtId="0" fontId="30" fillId="99" borderId="38" applyNumberFormat="0">
      <protection locked="0"/>
    </xf>
    <xf numFmtId="0" fontId="29" fillId="69" borderId="39" applyBorder="0"/>
    <xf numFmtId="4" fontId="23" fillId="62" borderId="36" applyNumberFormat="0" applyProtection="0">
      <alignment vertical="center"/>
    </xf>
    <xf numFmtId="4" fontId="77" fillId="100" borderId="40" applyNumberFormat="0" applyProtection="0">
      <alignment vertical="center"/>
    </xf>
    <xf numFmtId="4" fontId="23" fillId="55" borderId="36" applyNumberFormat="0" applyProtection="0">
      <alignment horizontal="left" vertical="center" indent="1"/>
    </xf>
    <xf numFmtId="0" fontId="23" fillId="62" borderId="36" applyNumberFormat="0" applyProtection="0">
      <alignment horizontal="left" vertical="top" indent="1"/>
    </xf>
    <xf numFmtId="4" fontId="30" fillId="0" borderId="31" applyNumberFormat="0" applyProtection="0">
      <alignment horizontal="right" vertical="center"/>
    </xf>
    <xf numFmtId="4" fontId="77" fillId="40" borderId="31" applyNumberFormat="0" applyProtection="0">
      <alignment horizontal="right" vertical="center"/>
    </xf>
    <xf numFmtId="4" fontId="30" fillId="53" borderId="31" applyNumberFormat="0" applyProtection="0">
      <alignment horizontal="left" vertical="center" indent="1"/>
    </xf>
    <xf numFmtId="0" fontId="23" fillId="64" borderId="36" applyNumberFormat="0" applyProtection="0">
      <alignment horizontal="left" vertical="top" indent="1"/>
    </xf>
    <xf numFmtId="4" fontId="78" fillId="101" borderId="37" applyNumberFormat="0" applyProtection="0">
      <alignment horizontal="left" vertical="center" indent="1"/>
    </xf>
    <xf numFmtId="0" fontId="30" fillId="102" borderId="40"/>
    <xf numFmtId="4" fontId="79" fillId="99" borderId="31" applyNumberFormat="0" applyProtection="0">
      <alignment horizontal="right" vertical="center"/>
    </xf>
    <xf numFmtId="0" fontId="80" fillId="0" borderId="0" applyNumberFormat="0" applyFill="0" applyBorder="0" applyAlignment="0" applyProtection="0"/>
    <xf numFmtId="0" fontId="80" fillId="0" borderId="0" applyNumberFormat="0" applyFill="0" applyBorder="0" applyAlignment="0" applyProtection="0"/>
    <xf numFmtId="175" fontId="25" fillId="0" borderId="0" applyFont="0" applyFill="0" applyBorder="0" applyAlignment="0" applyProtection="0"/>
    <xf numFmtId="175" fontId="48" fillId="0" borderId="0" applyFont="0" applyFill="0" applyBorder="0" applyAlignment="0" applyProtection="0"/>
    <xf numFmtId="175" fontId="48" fillId="0" borderId="0" applyFont="0" applyFill="0" applyBorder="0" applyAlignment="0" applyProtection="0"/>
    <xf numFmtId="0" fontId="81" fillId="0" borderId="0" applyNumberFormat="0" applyFill="0" applyBorder="0" applyAlignment="0" applyProtection="0"/>
    <xf numFmtId="175" fontId="25" fillId="0" borderId="0" applyFont="0" applyFill="0" applyBorder="0" applyAlignment="0" applyProtection="0"/>
  </cellStyleXfs>
  <cellXfs count="116">
    <xf numFmtId="0" fontId="0" fillId="0" borderId="0" xfId="0"/>
    <xf numFmtId="3" fontId="0" fillId="0" borderId="0" xfId="0" applyNumberFormat="1"/>
    <xf numFmtId="17" fontId="0" fillId="0" borderId="0" xfId="0" applyNumberFormat="1"/>
    <xf numFmtId="0" fontId="0" fillId="0" borderId="0" xfId="0" applyFill="1" applyProtection="1"/>
    <xf numFmtId="0" fontId="18" fillId="0" borderId="10" xfId="0" applyFont="1" applyFill="1" applyBorder="1" applyAlignment="1" applyProtection="1">
      <alignment horizontal="left" vertical="center"/>
    </xf>
    <xf numFmtId="0" fontId="19" fillId="0" borderId="10" xfId="0" applyFont="1" applyFill="1" applyBorder="1" applyAlignment="1" applyProtection="1">
      <alignment horizontal="left" vertical="center"/>
    </xf>
    <xf numFmtId="2" fontId="0" fillId="0" borderId="0" xfId="0" applyNumberFormat="1" applyFill="1" applyProtection="1"/>
    <xf numFmtId="0" fontId="20" fillId="0" borderId="0" xfId="0" applyFont="1" applyFill="1" applyProtection="1"/>
    <xf numFmtId="0" fontId="0" fillId="0" borderId="11" xfId="0" applyFill="1" applyBorder="1" applyProtection="1"/>
    <xf numFmtId="2" fontId="21" fillId="0" borderId="12" xfId="0" applyNumberFormat="1" applyFont="1" applyFill="1" applyBorder="1" applyAlignment="1" applyProtection="1">
      <alignment horizontal="left" vertical="center"/>
    </xf>
    <xf numFmtId="0" fontId="21" fillId="0" borderId="12" xfId="0" applyFont="1" applyFill="1" applyBorder="1" applyAlignment="1" applyProtection="1">
      <alignment horizontal="left" vertical="center"/>
    </xf>
    <xf numFmtId="0" fontId="21" fillId="0" borderId="13" xfId="0" applyFont="1" applyFill="1" applyBorder="1" applyAlignment="1" applyProtection="1">
      <alignment horizontal="left" vertical="center"/>
    </xf>
    <xf numFmtId="0" fontId="21" fillId="0" borderId="11" xfId="0" applyFont="1" applyFill="1" applyBorder="1" applyAlignment="1" applyProtection="1">
      <alignment horizontal="center" vertical="center" wrapText="1"/>
    </xf>
    <xf numFmtId="0" fontId="21" fillId="0" borderId="17" xfId="0" applyFont="1" applyFill="1" applyBorder="1" applyAlignment="1" applyProtection="1">
      <alignment horizontal="left"/>
    </xf>
    <xf numFmtId="0" fontId="21" fillId="0" borderId="17" xfId="0" applyFont="1" applyFill="1" applyBorder="1" applyAlignment="1" applyProtection="1">
      <alignment horizontal="center"/>
    </xf>
    <xf numFmtId="0" fontId="0" fillId="0" borderId="0" xfId="0" applyFont="1"/>
    <xf numFmtId="164" fontId="0" fillId="0" borderId="0" xfId="42" applyNumberFormat="1" applyFont="1" applyBorder="1"/>
    <xf numFmtId="164" fontId="22" fillId="0" borderId="0" xfId="42" applyNumberFormat="1" applyFont="1" applyFill="1" applyBorder="1" applyProtection="1"/>
    <xf numFmtId="165" fontId="0" fillId="0" borderId="0" xfId="43" applyNumberFormat="1" applyFont="1" applyBorder="1"/>
    <xf numFmtId="164" fontId="0" fillId="0" borderId="0" xfId="42" applyNumberFormat="1" applyFont="1"/>
    <xf numFmtId="165" fontId="0" fillId="0" borderId="0" xfId="43" applyNumberFormat="1" applyFont="1"/>
    <xf numFmtId="165" fontId="0" fillId="0" borderId="0" xfId="0" applyNumberFormat="1"/>
    <xf numFmtId="166" fontId="0" fillId="0" borderId="0" xfId="0" applyNumberFormat="1"/>
    <xf numFmtId="3" fontId="23" fillId="0" borderId="0" xfId="0" applyNumberFormat="1" applyFont="1" applyFill="1" applyProtection="1"/>
    <xf numFmtId="3" fontId="24" fillId="0" borderId="0" xfId="0" applyNumberFormat="1" applyFont="1" applyFill="1" applyProtection="1"/>
    <xf numFmtId="0" fontId="23" fillId="0" borderId="0" xfId="0" applyFont="1" applyFill="1" applyBorder="1" applyProtection="1"/>
    <xf numFmtId="3" fontId="23" fillId="0" borderId="0" xfId="0" applyNumberFormat="1" applyFont="1" applyFill="1" applyBorder="1" applyProtection="1"/>
    <xf numFmtId="3" fontId="24" fillId="0" borderId="0" xfId="0" applyNumberFormat="1" applyFont="1" applyFill="1" applyBorder="1" applyProtection="1"/>
    <xf numFmtId="0" fontId="23" fillId="0" borderId="0" xfId="0" applyFont="1" applyFill="1" applyProtection="1"/>
    <xf numFmtId="164" fontId="0" fillId="0" borderId="0" xfId="42" applyNumberFormat="1" applyFont="1" applyFill="1"/>
    <xf numFmtId="0" fontId="0" fillId="0" borderId="0" xfId="0" applyFill="1"/>
    <xf numFmtId="3" fontId="0" fillId="0" borderId="0" xfId="0" applyNumberFormat="1" applyFont="1"/>
    <xf numFmtId="0" fontId="23" fillId="0" borderId="0" xfId="0" applyFont="1" applyFill="1" applyAlignment="1" applyProtection="1">
      <alignment horizontal="left"/>
    </xf>
    <xf numFmtId="0" fontId="0" fillId="0" borderId="0" xfId="0" applyNumberFormat="1" applyFont="1" applyFill="1" applyBorder="1" applyAlignment="1"/>
    <xf numFmtId="0" fontId="25" fillId="0" borderId="0" xfId="0" applyFont="1"/>
    <xf numFmtId="0" fontId="26" fillId="0" borderId="0" xfId="0" applyNumberFormat="1" applyFont="1" applyFill="1" applyBorder="1" applyAlignment="1">
      <alignment horizontal="center" vertical="center"/>
    </xf>
    <xf numFmtId="0" fontId="29" fillId="34" borderId="18" xfId="0" applyNumberFormat="1" applyFont="1" applyFill="1" applyBorder="1" applyAlignment="1">
      <alignment horizontal="center" vertical="center"/>
    </xf>
    <xf numFmtId="0" fontId="29" fillId="34" borderId="18" xfId="0" applyNumberFormat="1" applyFont="1" applyFill="1" applyBorder="1" applyAlignment="1">
      <alignment horizontal="center" vertical="center"/>
    </xf>
    <xf numFmtId="0" fontId="26" fillId="35" borderId="18" xfId="0" applyNumberFormat="1" applyFont="1" applyFill="1" applyBorder="1" applyAlignment="1">
      <alignment horizontal="right" vertical="center"/>
    </xf>
    <xf numFmtId="167" fontId="26" fillId="35" borderId="18" xfId="0" applyNumberFormat="1" applyFont="1" applyFill="1" applyBorder="1" applyAlignment="1">
      <alignment horizontal="right"/>
    </xf>
    <xf numFmtId="1" fontId="26" fillId="35" borderId="18" xfId="0" applyNumberFormat="1" applyFont="1" applyFill="1" applyBorder="1" applyAlignment="1">
      <alignment horizontal="right"/>
    </xf>
    <xf numFmtId="168" fontId="30" fillId="36" borderId="18" xfId="0" applyNumberFormat="1" applyFont="1" applyFill="1" applyBorder="1" applyAlignment="1">
      <alignment horizontal="right" vertical="center"/>
    </xf>
    <xf numFmtId="168" fontId="26" fillId="37" borderId="18" xfId="0" applyNumberFormat="1" applyFont="1" applyFill="1" applyBorder="1" applyAlignment="1">
      <alignment horizontal="right" vertical="center"/>
    </xf>
    <xf numFmtId="0" fontId="26" fillId="37" borderId="18" xfId="0" applyNumberFormat="1" applyFont="1" applyFill="1" applyBorder="1" applyAlignment="1">
      <alignment horizontal="center" vertical="center"/>
    </xf>
    <xf numFmtId="165" fontId="25" fillId="0" borderId="0" xfId="43" applyNumberFormat="1" applyFont="1"/>
    <xf numFmtId="0" fontId="32" fillId="0" borderId="0" xfId="0" applyNumberFormat="1" applyFont="1" applyFill="1" applyBorder="1" applyAlignment="1">
      <alignment horizontal="center" vertical="center"/>
    </xf>
    <xf numFmtId="165" fontId="25" fillId="0" borderId="0" xfId="43" applyNumberFormat="1" applyFont="1" applyAlignment="1">
      <alignment horizontal="right"/>
    </xf>
    <xf numFmtId="165" fontId="25" fillId="0" borderId="0" xfId="0" applyNumberFormat="1" applyFont="1"/>
    <xf numFmtId="169" fontId="0" fillId="0" borderId="0" xfId="0" applyNumberFormat="1"/>
    <xf numFmtId="0" fontId="22" fillId="0" borderId="0" xfId="0" applyFont="1"/>
    <xf numFmtId="4" fontId="0" fillId="0" borderId="0" xfId="0" applyNumberFormat="1"/>
    <xf numFmtId="43" fontId="0" fillId="0" borderId="0" xfId="42" applyFont="1"/>
    <xf numFmtId="0" fontId="25" fillId="0" borderId="0" xfId="0" applyFont="1"/>
    <xf numFmtId="167" fontId="26" fillId="35" borderId="18" xfId="0" applyNumberFormat="1" applyFont="1" applyFill="1" applyBorder="1" applyAlignment="1">
      <alignment horizontal="right"/>
    </xf>
    <xf numFmtId="1" fontId="26" fillId="35" borderId="18" xfId="0" applyNumberFormat="1" applyFont="1" applyFill="1" applyBorder="1" applyAlignment="1">
      <alignment horizontal="right"/>
    </xf>
    <xf numFmtId="168" fontId="30" fillId="36" borderId="18" xfId="0" applyNumberFormat="1" applyFont="1" applyFill="1" applyBorder="1" applyAlignment="1">
      <alignment horizontal="right" vertical="center"/>
    </xf>
    <xf numFmtId="168" fontId="26" fillId="37" borderId="18" xfId="0" applyNumberFormat="1" applyFont="1" applyFill="1" applyBorder="1" applyAlignment="1">
      <alignment horizontal="right" vertical="center"/>
    </xf>
    <xf numFmtId="0" fontId="26" fillId="37" borderId="18" xfId="0" applyNumberFormat="1" applyFont="1" applyFill="1" applyBorder="1" applyAlignment="1">
      <alignment horizontal="center" vertical="center"/>
    </xf>
    <xf numFmtId="9" fontId="0" fillId="0" borderId="0" xfId="43" applyFont="1"/>
    <xf numFmtId="0" fontId="32" fillId="0" borderId="0" xfId="0" applyNumberFormat="1" applyFont="1" applyFill="1" applyBorder="1" applyAlignment="1">
      <alignment horizontal="center" vertical="center"/>
    </xf>
    <xf numFmtId="168" fontId="38" fillId="36" borderId="18" xfId="0" applyNumberFormat="1" applyFont="1" applyFill="1" applyBorder="1" applyAlignment="1">
      <alignment horizontal="right" vertical="center"/>
    </xf>
    <xf numFmtId="167" fontId="39" fillId="35" borderId="18" xfId="0" applyNumberFormat="1" applyFont="1" applyFill="1" applyBorder="1" applyAlignment="1">
      <alignment horizontal="right"/>
    </xf>
    <xf numFmtId="1" fontId="39" fillId="35" borderId="18" xfId="0" applyNumberFormat="1" applyFont="1" applyFill="1" applyBorder="1" applyAlignment="1">
      <alignment horizontal="right"/>
    </xf>
    <xf numFmtId="168" fontId="39" fillId="37" borderId="18" xfId="0" applyNumberFormat="1" applyFont="1" applyFill="1" applyBorder="1" applyAlignment="1">
      <alignment horizontal="right" vertical="center"/>
    </xf>
    <xf numFmtId="0" fontId="39" fillId="37" borderId="18" xfId="0" applyNumberFormat="1" applyFont="1" applyFill="1" applyBorder="1" applyAlignment="1">
      <alignment horizontal="center" vertical="center"/>
    </xf>
    <xf numFmtId="17" fontId="25" fillId="0" borderId="0" xfId="0" applyNumberFormat="1" applyFont="1"/>
    <xf numFmtId="0" fontId="41" fillId="38" borderId="0" xfId="0" applyFont="1" applyFill="1" applyBorder="1" applyAlignment="1">
      <alignment horizontal="center" vertical="center"/>
    </xf>
    <xf numFmtId="0" fontId="41" fillId="40" borderId="0" xfId="0" applyFont="1" applyFill="1" applyBorder="1" applyAlignment="1">
      <alignment horizontal="center" vertical="center"/>
    </xf>
    <xf numFmtId="171" fontId="41" fillId="38" borderId="0" xfId="0" applyNumberFormat="1" applyFont="1" applyFill="1" applyBorder="1" applyAlignment="1">
      <alignment horizontal="center" vertical="center"/>
    </xf>
    <xf numFmtId="0" fontId="46" fillId="38" borderId="0" xfId="0" applyFont="1" applyFill="1" applyBorder="1" applyAlignment="1">
      <alignment horizontal="center" vertical="center"/>
    </xf>
    <xf numFmtId="176" fontId="0" fillId="0" borderId="0" xfId="0" applyNumberFormat="1"/>
    <xf numFmtId="9" fontId="0" fillId="0" borderId="0" xfId="43" applyNumberFormat="1" applyFont="1"/>
    <xf numFmtId="9" fontId="0" fillId="0" borderId="0" xfId="43" applyFont="1" applyFill="1" applyProtection="1"/>
    <xf numFmtId="0" fontId="0" fillId="0" borderId="0" xfId="0" applyNumberFormat="1"/>
    <xf numFmtId="3" fontId="21" fillId="0" borderId="0" xfId="0" applyNumberFormat="1" applyFont="1" applyFill="1" applyBorder="1" applyProtection="1"/>
    <xf numFmtId="0" fontId="43" fillId="39" borderId="0" xfId="45" applyNumberFormat="1" applyFont="1" applyFill="1" applyBorder="1" applyAlignment="1">
      <alignment horizontal="center" vertical="center"/>
    </xf>
    <xf numFmtId="170" fontId="43" fillId="39" borderId="0" xfId="45" applyNumberFormat="1" applyFont="1" applyFill="1" applyBorder="1" applyAlignment="1">
      <alignment horizontal="center" vertical="center"/>
    </xf>
    <xf numFmtId="172" fontId="44" fillId="38" borderId="0" xfId="47" applyNumberFormat="1" applyFont="1" applyFill="1" applyBorder="1" applyAlignment="1">
      <alignment horizontal="center" vertical="center"/>
    </xf>
    <xf numFmtId="0" fontId="44" fillId="38" borderId="0" xfId="45" applyFont="1" applyFill="1" applyBorder="1" applyAlignment="1">
      <alignment vertical="center"/>
    </xf>
    <xf numFmtId="0" fontId="44" fillId="38" borderId="21" xfId="45" applyFont="1" applyFill="1" applyBorder="1" applyAlignment="1">
      <alignment vertical="center"/>
    </xf>
    <xf numFmtId="10" fontId="44" fillId="38" borderId="0" xfId="45" applyNumberFormat="1" applyFont="1" applyFill="1" applyBorder="1" applyAlignment="1">
      <alignment horizontal="center" vertical="center"/>
    </xf>
    <xf numFmtId="10" fontId="44" fillId="38" borderId="21" xfId="45" applyNumberFormat="1" applyFont="1" applyFill="1" applyBorder="1" applyAlignment="1">
      <alignment horizontal="center" vertical="center"/>
    </xf>
    <xf numFmtId="174" fontId="44" fillId="38" borderId="0" xfId="45" applyNumberFormat="1" applyFont="1" applyFill="1" applyBorder="1" applyAlignment="1">
      <alignment horizontal="center" vertical="center"/>
    </xf>
    <xf numFmtId="173" fontId="44" fillId="38" borderId="0" xfId="45" applyNumberFormat="1" applyFont="1" applyFill="1" applyBorder="1" applyAlignment="1">
      <alignment horizontal="center" vertical="center"/>
    </xf>
    <xf numFmtId="170" fontId="43" fillId="39" borderId="0" xfId="45" quotePrefix="1" applyNumberFormat="1" applyFont="1" applyFill="1" applyBorder="1" applyAlignment="1">
      <alignment horizontal="center" vertical="center"/>
    </xf>
    <xf numFmtId="167" fontId="39" fillId="35" borderId="18" xfId="47" applyNumberFormat="1" applyFont="1" applyFill="1" applyBorder="1" applyAlignment="1">
      <alignment horizontal="right"/>
    </xf>
    <xf numFmtId="1" fontId="39" fillId="35" borderId="18" xfId="47" applyNumberFormat="1" applyFont="1" applyFill="1" applyBorder="1" applyAlignment="1">
      <alignment horizontal="right"/>
    </xf>
    <xf numFmtId="168" fontId="38" fillId="36" borderId="18" xfId="47" applyNumberFormat="1" applyFont="1" applyFill="1" applyBorder="1" applyAlignment="1">
      <alignment horizontal="right" vertical="center"/>
    </xf>
    <xf numFmtId="168" fontId="39" fillId="37" borderId="18" xfId="47" applyNumberFormat="1" applyFont="1" applyFill="1" applyBorder="1" applyAlignment="1">
      <alignment horizontal="right" vertical="center"/>
    </xf>
    <xf numFmtId="0" fontId="39" fillId="37" borderId="18" xfId="47" applyNumberFormat="1" applyFont="1" applyFill="1" applyBorder="1" applyAlignment="1">
      <alignment horizontal="center" vertical="center"/>
    </xf>
    <xf numFmtId="165" fontId="0" fillId="0" borderId="0" xfId="43" applyNumberFormat="1" applyFont="1" applyFill="1" applyBorder="1"/>
    <xf numFmtId="10" fontId="0" fillId="0" borderId="0" xfId="42" applyNumberFormat="1" applyFont="1"/>
    <xf numFmtId="10" fontId="0" fillId="0" borderId="0" xfId="43" applyNumberFormat="1" applyFont="1"/>
    <xf numFmtId="168" fontId="38" fillId="36" borderId="20" xfId="0" applyNumberFormat="1" applyFont="1" applyFill="1" applyBorder="1" applyAlignment="1">
      <alignment horizontal="right" vertical="center"/>
    </xf>
    <xf numFmtId="168" fontId="25" fillId="0" borderId="0" xfId="0" applyNumberFormat="1" applyFont="1"/>
    <xf numFmtId="0" fontId="43" fillId="39" borderId="0" xfId="45" applyNumberFormat="1" applyFont="1" applyFill="1" applyBorder="1" applyAlignment="1">
      <alignment horizontal="center" vertical="center"/>
    </xf>
    <xf numFmtId="168" fontId="38" fillId="36" borderId="18" xfId="0" applyNumberFormat="1" applyFont="1" applyFill="1" applyBorder="1" applyAlignment="1">
      <alignment horizontal="right" vertical="center"/>
    </xf>
    <xf numFmtId="0" fontId="40" fillId="36" borderId="19" xfId="0" applyNumberFormat="1" applyFont="1" applyFill="1" applyBorder="1" applyAlignment="1">
      <alignment vertical="center"/>
    </xf>
    <xf numFmtId="0" fontId="32" fillId="0" borderId="0" xfId="0" applyNumberFormat="1" applyFont="1" applyFill="1" applyBorder="1" applyAlignment="1">
      <alignment horizontal="center" vertical="center"/>
    </xf>
    <xf numFmtId="0" fontId="33" fillId="0" borderId="0" xfId="0" applyNumberFormat="1" applyFont="1" applyFill="1" applyBorder="1" applyAlignment="1">
      <alignment vertical="center"/>
    </xf>
    <xf numFmtId="168" fontId="30" fillId="36" borderId="18" xfId="0" applyNumberFormat="1" applyFont="1" applyFill="1" applyBorder="1" applyAlignment="1">
      <alignment horizontal="right" vertical="center"/>
    </xf>
    <xf numFmtId="0" fontId="31" fillId="36" borderId="19" xfId="0" applyNumberFormat="1" applyFont="1" applyFill="1" applyBorder="1" applyAlignment="1">
      <alignment vertical="center"/>
    </xf>
    <xf numFmtId="0" fontId="31" fillId="36" borderId="19" xfId="0" applyNumberFormat="1" applyFont="1" applyFill="1" applyBorder="1" applyAlignment="1">
      <alignment horizontal="right" vertical="center"/>
    </xf>
    <xf numFmtId="168" fontId="30" fillId="36" borderId="20" xfId="0" applyNumberFormat="1" applyFont="1" applyFill="1" applyBorder="1" applyAlignment="1">
      <alignment horizontal="right" vertical="center"/>
    </xf>
    <xf numFmtId="168" fontId="30" fillId="36" borderId="19" xfId="0" applyNumberFormat="1" applyFont="1" applyFill="1" applyBorder="1" applyAlignment="1">
      <alignment horizontal="right" vertical="center"/>
    </xf>
    <xf numFmtId="0" fontId="26" fillId="0" borderId="0" xfId="0" applyNumberFormat="1" applyFont="1" applyFill="1" applyBorder="1" applyAlignment="1">
      <alignment horizontal="left"/>
    </xf>
    <xf numFmtId="0" fontId="19" fillId="0" borderId="0" xfId="0" applyNumberFormat="1" applyFont="1" applyFill="1" applyBorder="1" applyAlignment="1">
      <alignment vertical="center"/>
    </xf>
    <xf numFmtId="0" fontId="27" fillId="33" borderId="0" xfId="0" applyNumberFormat="1" applyFont="1" applyFill="1" applyBorder="1" applyAlignment="1">
      <alignment horizontal="left" vertical="center"/>
    </xf>
    <xf numFmtId="0" fontId="28" fillId="33" borderId="0" xfId="0" applyNumberFormat="1" applyFont="1" applyFill="1" applyBorder="1" applyAlignment="1">
      <alignment vertical="center"/>
    </xf>
    <xf numFmtId="0" fontId="29" fillId="34" borderId="18" xfId="0" applyNumberFormat="1" applyFont="1" applyFill="1" applyBorder="1" applyAlignment="1">
      <alignment horizontal="center" vertical="center"/>
    </xf>
    <xf numFmtId="0" fontId="21" fillId="34" borderId="19" xfId="0" applyNumberFormat="1" applyFont="1" applyFill="1" applyBorder="1" applyAlignment="1">
      <alignment vertical="center"/>
    </xf>
    <xf numFmtId="0" fontId="21" fillId="0" borderId="16" xfId="0" applyFont="1" applyFill="1" applyBorder="1" applyAlignment="1" applyProtection="1">
      <alignment horizontal="center" vertical="center" wrapText="1"/>
    </xf>
    <xf numFmtId="0" fontId="21" fillId="0" borderId="13" xfId="0" applyFont="1" applyFill="1" applyBorder="1" applyAlignment="1" applyProtection="1">
      <alignment horizontal="center" vertical="center" wrapText="1"/>
    </xf>
    <xf numFmtId="0" fontId="21" fillId="0" borderId="14" xfId="0" applyFont="1" applyFill="1" applyBorder="1" applyAlignment="1" applyProtection="1">
      <alignment horizontal="center"/>
    </xf>
    <xf numFmtId="0" fontId="21" fillId="0" borderId="15" xfId="0" applyFont="1" applyFill="1" applyBorder="1" applyAlignment="1" applyProtection="1">
      <alignment horizontal="center"/>
    </xf>
    <xf numFmtId="0" fontId="0" fillId="0" borderId="0" xfId="0" applyAlignment="1">
      <alignment horizontal="center"/>
    </xf>
  </cellXfs>
  <cellStyles count="210">
    <cellStyle name="20% - Accent1" xfId="94"/>
    <cellStyle name="20% - Accent2" xfId="95"/>
    <cellStyle name="20% - Accent3" xfId="96"/>
    <cellStyle name="20% - Accent4" xfId="97"/>
    <cellStyle name="20% - Accent5" xfId="98"/>
    <cellStyle name="20% - Accent6" xfId="99"/>
    <cellStyle name="20% - Ênfase1" xfId="19" builtinId="30" customBuiltin="1"/>
    <cellStyle name="20% - Ênfase1 2" xfId="49"/>
    <cellStyle name="20% - Ênfase2" xfId="23" builtinId="34" customBuiltin="1"/>
    <cellStyle name="20% - Ênfase2 2" xfId="50"/>
    <cellStyle name="20% - Ênfase3" xfId="27" builtinId="38" customBuiltin="1"/>
    <cellStyle name="20% - Ênfase3 2" xfId="51"/>
    <cellStyle name="20% - Ênfase4" xfId="31" builtinId="42" customBuiltin="1"/>
    <cellStyle name="20% - Ênfase4 2" xfId="52"/>
    <cellStyle name="20% - Ênfase5" xfId="35" builtinId="46" customBuiltin="1"/>
    <cellStyle name="20% - Ênfase5 2" xfId="53"/>
    <cellStyle name="20% - Ênfase6" xfId="39" builtinId="50" customBuiltin="1"/>
    <cellStyle name="20% - Ênfase6 2" xfId="54"/>
    <cellStyle name="40% - Accent1" xfId="100"/>
    <cellStyle name="40% - Accent2" xfId="101"/>
    <cellStyle name="40% - Accent3" xfId="102"/>
    <cellStyle name="40% - Accent4" xfId="103"/>
    <cellStyle name="40% - Accent5" xfId="104"/>
    <cellStyle name="40% - Accent6" xfId="105"/>
    <cellStyle name="40% - Ênfase1" xfId="20" builtinId="31" customBuiltin="1"/>
    <cellStyle name="40% - Ênfase1 2" xfId="55"/>
    <cellStyle name="40% - Ênfase2" xfId="24" builtinId="35" customBuiltin="1"/>
    <cellStyle name="40% - Ênfase2 2" xfId="56"/>
    <cellStyle name="40% - Ênfase3" xfId="28" builtinId="39" customBuiltin="1"/>
    <cellStyle name="40% - Ênfase3 2" xfId="57"/>
    <cellStyle name="40% - Ênfase4" xfId="32" builtinId="43" customBuiltin="1"/>
    <cellStyle name="40% - Ênfase4 2" xfId="58"/>
    <cellStyle name="40% - Ênfase5" xfId="36" builtinId="47" customBuiltin="1"/>
    <cellStyle name="40% - Ênfase5 2" xfId="59"/>
    <cellStyle name="40% - Ênfase6" xfId="40" builtinId="51" customBuiltin="1"/>
    <cellStyle name="40% - Ênfase6 2" xfId="60"/>
    <cellStyle name="60% - Accent1" xfId="106"/>
    <cellStyle name="60% - Accent2" xfId="107"/>
    <cellStyle name="60% - Accent3" xfId="108"/>
    <cellStyle name="60% - Accent4" xfId="109"/>
    <cellStyle name="60% - Accent5" xfId="110"/>
    <cellStyle name="60% - Accent6" xfId="111"/>
    <cellStyle name="60% - Ênfase1" xfId="21" builtinId="32" customBuiltin="1"/>
    <cellStyle name="60% - Ênfase1 2" xfId="61"/>
    <cellStyle name="60% - Ênfase2" xfId="25" builtinId="36" customBuiltin="1"/>
    <cellStyle name="60% - Ênfase2 2" xfId="62"/>
    <cellStyle name="60% - Ênfase3" xfId="29" builtinId="40" customBuiltin="1"/>
    <cellStyle name="60% - Ênfase3 2" xfId="63"/>
    <cellStyle name="60% - Ênfase4" xfId="33" builtinId="44" customBuiltin="1"/>
    <cellStyle name="60% - Ênfase4 2" xfId="64"/>
    <cellStyle name="60% - Ênfase5" xfId="37" builtinId="48" customBuiltin="1"/>
    <cellStyle name="60% - Ênfase5 2" xfId="65"/>
    <cellStyle name="60% - Ênfase6" xfId="41" builtinId="52" customBuiltin="1"/>
    <cellStyle name="60% - Ênfase6 2" xfId="66"/>
    <cellStyle name="Accent1" xfId="112"/>
    <cellStyle name="Accent1 - 20%" xfId="113"/>
    <cellStyle name="Accent1 - 40%" xfId="114"/>
    <cellStyle name="Accent1 - 60%" xfId="115"/>
    <cellStyle name="Accent2" xfId="116"/>
    <cellStyle name="Accent2 - 20%" xfId="117"/>
    <cellStyle name="Accent2 - 40%" xfId="118"/>
    <cellStyle name="Accent2 - 60%" xfId="119"/>
    <cellStyle name="Accent3" xfId="120"/>
    <cellStyle name="Accent3 - 20%" xfId="121"/>
    <cellStyle name="Accent3 - 40%" xfId="122"/>
    <cellStyle name="Accent3 - 60%" xfId="123"/>
    <cellStyle name="Accent4" xfId="124"/>
    <cellStyle name="Accent4 - 20%" xfId="125"/>
    <cellStyle name="Accent4 - 40%" xfId="126"/>
    <cellStyle name="Accent4 - 60%" xfId="127"/>
    <cellStyle name="Accent5" xfId="128"/>
    <cellStyle name="Accent5 - 20%" xfId="129"/>
    <cellStyle name="Accent5 - 40%" xfId="130"/>
    <cellStyle name="Accent5 - 60%" xfId="131"/>
    <cellStyle name="Accent6" xfId="132"/>
    <cellStyle name="Accent6 - 20%" xfId="133"/>
    <cellStyle name="Accent6 - 40%" xfId="134"/>
    <cellStyle name="Accent6 - 60%" xfId="135"/>
    <cellStyle name="Bad" xfId="136"/>
    <cellStyle name="Bom" xfId="6" builtinId="26" customBuiltin="1"/>
    <cellStyle name="Bom 2" xfId="67"/>
    <cellStyle name="Calculation" xfId="137"/>
    <cellStyle name="Cálculo" xfId="11" builtinId="22" customBuiltin="1"/>
    <cellStyle name="Cálculo 2" xfId="68"/>
    <cellStyle name="Célula de Verificação" xfId="13" builtinId="23" customBuiltin="1"/>
    <cellStyle name="Célula de Verificação 2" xfId="69"/>
    <cellStyle name="Célula Vinculada" xfId="12" builtinId="24" customBuiltin="1"/>
    <cellStyle name="Célula Vinculada 2" xfId="70"/>
    <cellStyle name="Check Cell" xfId="138"/>
    <cellStyle name="Emphasis 1" xfId="139"/>
    <cellStyle name="Emphasis 2" xfId="140"/>
    <cellStyle name="Emphasis 3" xfId="141"/>
    <cellStyle name="Ênfase1" xfId="18" builtinId="29" customBuiltin="1"/>
    <cellStyle name="Ênfase1 2" xfId="71"/>
    <cellStyle name="Ênfase2" xfId="22" builtinId="33" customBuiltin="1"/>
    <cellStyle name="Ênfase2 2" xfId="72"/>
    <cellStyle name="Ênfase3" xfId="26" builtinId="37" customBuiltin="1"/>
    <cellStyle name="Ênfase3 2" xfId="73"/>
    <cellStyle name="Ênfase4" xfId="30" builtinId="41" customBuiltin="1"/>
    <cellStyle name="Ênfase4 2" xfId="74"/>
    <cellStyle name="Ênfase5" xfId="34" builtinId="45" customBuiltin="1"/>
    <cellStyle name="Ênfase5 2" xfId="75"/>
    <cellStyle name="Ênfase6" xfId="38" builtinId="49" customBuiltin="1"/>
    <cellStyle name="Ênfase6 2" xfId="76"/>
    <cellStyle name="Entrada" xfId="9" builtinId="20" customBuiltin="1"/>
    <cellStyle name="Entrada 2" xfId="77"/>
    <cellStyle name="Estilo 1" xfId="142"/>
    <cellStyle name="Euro" xfId="78"/>
    <cellStyle name="Explanatory Text" xfId="143"/>
    <cellStyle name="Good" xfId="144"/>
    <cellStyle name="Heading 1" xfId="145"/>
    <cellStyle name="Heading 2" xfId="146"/>
    <cellStyle name="Heading 3" xfId="147"/>
    <cellStyle name="Heading 4" xfId="148"/>
    <cellStyle name="Hyperlink" xfId="79"/>
    <cellStyle name="Incorreto" xfId="7" builtinId="27" customBuiltin="1"/>
    <cellStyle name="Incorreto 2" xfId="80"/>
    <cellStyle name="Input" xfId="149"/>
    <cellStyle name="Linked Cell" xfId="150"/>
    <cellStyle name="Neutra" xfId="8" builtinId="28" customBuiltin="1"/>
    <cellStyle name="Neutra 2" xfId="81"/>
    <cellStyle name="Neutral" xfId="151"/>
    <cellStyle name="Normal" xfId="0" builtinId="0"/>
    <cellStyle name="Normal 2" xfId="44"/>
    <cellStyle name="Normal 2 2" xfId="82"/>
    <cellStyle name="Normal 3" xfId="152"/>
    <cellStyle name="Normal 4" xfId="153"/>
    <cellStyle name="Normal 5" xfId="154"/>
    <cellStyle name="Normal 6" xfId="155"/>
    <cellStyle name="Normal 7" xfId="47"/>
    <cellStyle name="Normal_Consolidado_DC" xfId="45"/>
    <cellStyle name="Nota" xfId="15" builtinId="10" customBuiltin="1"/>
    <cellStyle name="Nota 2" xfId="83"/>
    <cellStyle name="Note" xfId="156"/>
    <cellStyle name="Output" xfId="157"/>
    <cellStyle name="Porcentagem" xfId="43" builtinId="5"/>
    <cellStyle name="Porcentagem 2" xfId="84"/>
    <cellStyle name="Porcentagem 2 2" xfId="158"/>
    <cellStyle name="Porcentagem 3" xfId="159"/>
    <cellStyle name="Porcentagem 4" xfId="160"/>
    <cellStyle name="Porcentagem 5" xfId="161"/>
    <cellStyle name="Porcentagem 6" xfId="48"/>
    <cellStyle name="Saída" xfId="10" builtinId="21" customBuiltin="1"/>
    <cellStyle name="Saída 2" xfId="85"/>
    <cellStyle name="SAPBEXaggData" xfId="162"/>
    <cellStyle name="SAPBEXaggDataEmph" xfId="163"/>
    <cellStyle name="SAPBEXaggItem" xfId="164"/>
    <cellStyle name="SAPBEXaggItemX" xfId="165"/>
    <cellStyle name="SAPBEXchaText" xfId="166"/>
    <cellStyle name="SAPBEXexcBad7" xfId="167"/>
    <cellStyle name="SAPBEXexcBad8" xfId="168"/>
    <cellStyle name="SAPBEXexcBad9" xfId="169"/>
    <cellStyle name="SAPBEXexcCritical4" xfId="170"/>
    <cellStyle name="SAPBEXexcCritical5" xfId="171"/>
    <cellStyle name="SAPBEXexcCritical6" xfId="172"/>
    <cellStyle name="SAPBEXexcGood1" xfId="173"/>
    <cellStyle name="SAPBEXexcGood2" xfId="174"/>
    <cellStyle name="SAPBEXexcGood3" xfId="175"/>
    <cellStyle name="SAPBEXfilterDrill" xfId="176"/>
    <cellStyle name="SAPBEXfilterItem" xfId="177"/>
    <cellStyle name="SAPBEXfilterText" xfId="178"/>
    <cellStyle name="SAPBEXformats" xfId="179"/>
    <cellStyle name="SAPBEXheaderItem" xfId="180"/>
    <cellStyle name="SAPBEXheaderText" xfId="181"/>
    <cellStyle name="SAPBEXHLevel0" xfId="182"/>
    <cellStyle name="SAPBEXHLevel0X" xfId="183"/>
    <cellStyle name="SAPBEXHLevel1" xfId="184"/>
    <cellStyle name="SAPBEXHLevel1X" xfId="185"/>
    <cellStyle name="SAPBEXHLevel2" xfId="186"/>
    <cellStyle name="SAPBEXHLevel2X" xfId="187"/>
    <cellStyle name="SAPBEXHLevel3" xfId="188"/>
    <cellStyle name="SAPBEXHLevel3X" xfId="189"/>
    <cellStyle name="SAPBEXinputData" xfId="190"/>
    <cellStyle name="SAPBEXItemHeader" xfId="191"/>
    <cellStyle name="SAPBEXresData" xfId="192"/>
    <cellStyle name="SAPBEXresDataEmph" xfId="193"/>
    <cellStyle name="SAPBEXresItem" xfId="194"/>
    <cellStyle name="SAPBEXresItemX" xfId="195"/>
    <cellStyle name="SAPBEXstdData" xfId="196"/>
    <cellStyle name="SAPBEXstdDataEmph" xfId="197"/>
    <cellStyle name="SAPBEXstdItem" xfId="198"/>
    <cellStyle name="SAPBEXstdItemX" xfId="199"/>
    <cellStyle name="SAPBEXtitle" xfId="200"/>
    <cellStyle name="SAPBEXunassignedItem" xfId="201"/>
    <cellStyle name="SAPBEXundefined" xfId="202"/>
    <cellStyle name="Sheet Title" xfId="203"/>
    <cellStyle name="Texto de Aviso" xfId="14" builtinId="11" customBuiltin="1"/>
    <cellStyle name="Texto de Aviso 2" xfId="86"/>
    <cellStyle name="Texto Explicativo" xfId="16" builtinId="53" customBuiltin="1"/>
    <cellStyle name="Texto Explicativo 2" xfId="87"/>
    <cellStyle name="Title" xfId="204"/>
    <cellStyle name="Título" xfId="1" builtinId="15" customBuiltin="1"/>
    <cellStyle name="Título 1" xfId="2" builtinId="16" customBuiltin="1"/>
    <cellStyle name="Título 1 2" xfId="88"/>
    <cellStyle name="Título 2" xfId="3" builtinId="17" customBuiltin="1"/>
    <cellStyle name="Título 2 2" xfId="89"/>
    <cellStyle name="Título 3" xfId="4" builtinId="18" customBuiltin="1"/>
    <cellStyle name="Título 3 2" xfId="90"/>
    <cellStyle name="Título 4" xfId="5" builtinId="19" customBuiltin="1"/>
    <cellStyle name="Título 4 2" xfId="91"/>
    <cellStyle name="Título 5" xfId="92"/>
    <cellStyle name="Total" xfId="17" builtinId="25" customBuiltin="1"/>
    <cellStyle name="Total 2" xfId="93"/>
    <cellStyle name="Vírgula" xfId="42" builtinId="3"/>
    <cellStyle name="Vírgula 2" xfId="46"/>
    <cellStyle name="Vírgula 2 2" xfId="209"/>
    <cellStyle name="Vírgula 3" xfId="205"/>
    <cellStyle name="Vírgula 4" xfId="206"/>
    <cellStyle name="Vírgula 5" xfId="207"/>
    <cellStyle name="Warning Text" xfId="20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7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9.xml.rels><?xml version="1.0" encoding="UTF-8" standalone="yes"?>
<Relationships xmlns="http://schemas.openxmlformats.org/package/2006/relationships"><Relationship Id="rId2" Type="http://schemas.microsoft.com/office/2011/relationships/chartColorStyle" Target="colors5.xml"/><Relationship Id="rId1" Type="http://schemas.microsoft.com/office/2011/relationships/chartStyle" Target="style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es-ES" sz="1200"/>
              <a:t>BNDES - Atraso e inadimplência</a:t>
            </a:r>
          </a:p>
        </c:rich>
      </c:tx>
      <c:overlay val="0"/>
    </c:title>
    <c:autoTitleDeleted val="0"/>
    <c:plotArea>
      <c:layout/>
      <c:areaChart>
        <c:grouping val="stacked"/>
        <c:varyColors val="0"/>
        <c:ser>
          <c:idx val="0"/>
          <c:order val="0"/>
          <c:tx>
            <c:strRef>
              <c:f>'Inadimplência BCB'!$L$49</c:f>
              <c:strCache>
                <c:ptCount val="1"/>
                <c:pt idx="0">
                  <c:v>Inadimplência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solidFill>
                <a:schemeClr val="tx2">
                  <a:lumMod val="50000"/>
                </a:schemeClr>
              </a:solidFill>
            </a:ln>
          </c:spPr>
          <c:cat>
            <c:numRef>
              <c:f>'Inadimplência BCB'!$K$50:$K$127</c:f>
              <c:numCache>
                <c:formatCode>mmm\-yy</c:formatCode>
                <c:ptCount val="78"/>
                <c:pt idx="0">
                  <c:v>40603</c:v>
                </c:pt>
                <c:pt idx="1">
                  <c:v>40634</c:v>
                </c:pt>
                <c:pt idx="2">
                  <c:v>40664</c:v>
                </c:pt>
                <c:pt idx="3">
                  <c:v>40695</c:v>
                </c:pt>
                <c:pt idx="4">
                  <c:v>40725</c:v>
                </c:pt>
                <c:pt idx="5">
                  <c:v>40756</c:v>
                </c:pt>
                <c:pt idx="6">
                  <c:v>40787</c:v>
                </c:pt>
                <c:pt idx="7">
                  <c:v>40817</c:v>
                </c:pt>
                <c:pt idx="8">
                  <c:v>40848</c:v>
                </c:pt>
                <c:pt idx="9">
                  <c:v>40878</c:v>
                </c:pt>
                <c:pt idx="10">
                  <c:v>40909</c:v>
                </c:pt>
                <c:pt idx="11">
                  <c:v>40940</c:v>
                </c:pt>
                <c:pt idx="12">
                  <c:v>40969</c:v>
                </c:pt>
                <c:pt idx="13">
                  <c:v>41000</c:v>
                </c:pt>
                <c:pt idx="14">
                  <c:v>41030</c:v>
                </c:pt>
                <c:pt idx="15">
                  <c:v>41061</c:v>
                </c:pt>
                <c:pt idx="16">
                  <c:v>41091</c:v>
                </c:pt>
                <c:pt idx="17">
                  <c:v>41122</c:v>
                </c:pt>
                <c:pt idx="18">
                  <c:v>41153</c:v>
                </c:pt>
                <c:pt idx="19">
                  <c:v>41183</c:v>
                </c:pt>
                <c:pt idx="20">
                  <c:v>41214</c:v>
                </c:pt>
                <c:pt idx="21">
                  <c:v>41244</c:v>
                </c:pt>
                <c:pt idx="22">
                  <c:v>41275</c:v>
                </c:pt>
                <c:pt idx="23">
                  <c:v>41306</c:v>
                </c:pt>
                <c:pt idx="24">
                  <c:v>41334</c:v>
                </c:pt>
                <c:pt idx="25">
                  <c:v>41365</c:v>
                </c:pt>
                <c:pt idx="26">
                  <c:v>41395</c:v>
                </c:pt>
                <c:pt idx="27">
                  <c:v>41426</c:v>
                </c:pt>
                <c:pt idx="28">
                  <c:v>41456</c:v>
                </c:pt>
                <c:pt idx="29">
                  <c:v>41487</c:v>
                </c:pt>
                <c:pt idx="30">
                  <c:v>41518</c:v>
                </c:pt>
                <c:pt idx="31">
                  <c:v>41548</c:v>
                </c:pt>
                <c:pt idx="32">
                  <c:v>41579</c:v>
                </c:pt>
                <c:pt idx="33">
                  <c:v>41609</c:v>
                </c:pt>
                <c:pt idx="34">
                  <c:v>41640</c:v>
                </c:pt>
                <c:pt idx="35">
                  <c:v>41671</c:v>
                </c:pt>
                <c:pt idx="36">
                  <c:v>41699</c:v>
                </c:pt>
                <c:pt idx="37">
                  <c:v>41730</c:v>
                </c:pt>
                <c:pt idx="38">
                  <c:v>41760</c:v>
                </c:pt>
                <c:pt idx="39">
                  <c:v>41791</c:v>
                </c:pt>
                <c:pt idx="40">
                  <c:v>41821</c:v>
                </c:pt>
                <c:pt idx="41">
                  <c:v>41852</c:v>
                </c:pt>
                <c:pt idx="42">
                  <c:v>41883</c:v>
                </c:pt>
                <c:pt idx="43">
                  <c:v>41913</c:v>
                </c:pt>
                <c:pt idx="44">
                  <c:v>41944</c:v>
                </c:pt>
                <c:pt idx="45">
                  <c:v>41974</c:v>
                </c:pt>
                <c:pt idx="46">
                  <c:v>42005</c:v>
                </c:pt>
                <c:pt idx="47">
                  <c:v>42036</c:v>
                </c:pt>
                <c:pt idx="48">
                  <c:v>42064</c:v>
                </c:pt>
                <c:pt idx="49">
                  <c:v>42095</c:v>
                </c:pt>
                <c:pt idx="50">
                  <c:v>42125</c:v>
                </c:pt>
                <c:pt idx="51">
                  <c:v>42156</c:v>
                </c:pt>
                <c:pt idx="52">
                  <c:v>42186</c:v>
                </c:pt>
                <c:pt idx="53">
                  <c:v>42217</c:v>
                </c:pt>
                <c:pt idx="54">
                  <c:v>42248</c:v>
                </c:pt>
                <c:pt idx="55">
                  <c:v>42278</c:v>
                </c:pt>
                <c:pt idx="56">
                  <c:v>42309</c:v>
                </c:pt>
                <c:pt idx="57">
                  <c:v>42339</c:v>
                </c:pt>
                <c:pt idx="58">
                  <c:v>42370</c:v>
                </c:pt>
                <c:pt idx="59">
                  <c:v>42401</c:v>
                </c:pt>
                <c:pt idx="60">
                  <c:v>42430</c:v>
                </c:pt>
                <c:pt idx="61">
                  <c:v>42461</c:v>
                </c:pt>
                <c:pt idx="62">
                  <c:v>42491</c:v>
                </c:pt>
                <c:pt idx="63">
                  <c:v>42522</c:v>
                </c:pt>
                <c:pt idx="64">
                  <c:v>42552</c:v>
                </c:pt>
                <c:pt idx="65">
                  <c:v>42583</c:v>
                </c:pt>
                <c:pt idx="66">
                  <c:v>42614</c:v>
                </c:pt>
                <c:pt idx="67">
                  <c:v>42644</c:v>
                </c:pt>
                <c:pt idx="68">
                  <c:v>42675</c:v>
                </c:pt>
                <c:pt idx="69">
                  <c:v>42705</c:v>
                </c:pt>
                <c:pt idx="70">
                  <c:v>42736</c:v>
                </c:pt>
                <c:pt idx="71">
                  <c:v>42767</c:v>
                </c:pt>
                <c:pt idx="72">
                  <c:v>42795</c:v>
                </c:pt>
                <c:pt idx="73">
                  <c:v>42826</c:v>
                </c:pt>
                <c:pt idx="74">
                  <c:v>42856</c:v>
                </c:pt>
                <c:pt idx="75">
                  <c:v>42887</c:v>
                </c:pt>
                <c:pt idx="76">
                  <c:v>42917</c:v>
                </c:pt>
                <c:pt idx="77">
                  <c:v>42948</c:v>
                </c:pt>
              </c:numCache>
            </c:numRef>
          </c:cat>
          <c:val>
            <c:numRef>
              <c:f>'Inadimplência BCB'!$L$50:$L$127</c:f>
              <c:numCache>
                <c:formatCode>0.0%</c:formatCode>
                <c:ptCount val="78"/>
                <c:pt idx="0">
                  <c:v>4.1720790719226826E-3</c:v>
                </c:pt>
                <c:pt idx="1">
                  <c:v>4.2552412522007038E-3</c:v>
                </c:pt>
                <c:pt idx="2">
                  <c:v>4.3989753334113726E-3</c:v>
                </c:pt>
                <c:pt idx="3">
                  <c:v>4.3490213774802326E-3</c:v>
                </c:pt>
                <c:pt idx="4">
                  <c:v>4.4831914758303431E-3</c:v>
                </c:pt>
                <c:pt idx="5">
                  <c:v>4.5329181341809124E-3</c:v>
                </c:pt>
                <c:pt idx="6">
                  <c:v>5.2282108477056813E-3</c:v>
                </c:pt>
                <c:pt idx="7">
                  <c:v>5.0986379395740467E-3</c:v>
                </c:pt>
                <c:pt idx="8">
                  <c:v>5.0514875522335344E-3</c:v>
                </c:pt>
                <c:pt idx="9">
                  <c:v>4.9734163320650764E-3</c:v>
                </c:pt>
                <c:pt idx="10">
                  <c:v>5.199740483801985E-3</c:v>
                </c:pt>
                <c:pt idx="11">
                  <c:v>5.3582226262061253E-3</c:v>
                </c:pt>
                <c:pt idx="12">
                  <c:v>5.8708553619991255E-3</c:v>
                </c:pt>
                <c:pt idx="13">
                  <c:v>7.9950359028858678E-3</c:v>
                </c:pt>
                <c:pt idx="14">
                  <c:v>5.3160821702515314E-3</c:v>
                </c:pt>
                <c:pt idx="15">
                  <c:v>5.9797057614783961E-3</c:v>
                </c:pt>
                <c:pt idx="16">
                  <c:v>5.8864622750791568E-3</c:v>
                </c:pt>
                <c:pt idx="17">
                  <c:v>6.1287327738995196E-3</c:v>
                </c:pt>
                <c:pt idx="18">
                  <c:v>6.1520856577774686E-3</c:v>
                </c:pt>
                <c:pt idx="19">
                  <c:v>8.0850540564491105E-3</c:v>
                </c:pt>
                <c:pt idx="20">
                  <c:v>7.6022094507192653E-3</c:v>
                </c:pt>
                <c:pt idx="21">
                  <c:v>5.580837243706803E-3</c:v>
                </c:pt>
                <c:pt idx="22">
                  <c:v>5.4090636391172205E-3</c:v>
                </c:pt>
                <c:pt idx="23">
                  <c:v>5.370142060974672E-3</c:v>
                </c:pt>
                <c:pt idx="24">
                  <c:v>5.3688256921300649E-3</c:v>
                </c:pt>
                <c:pt idx="25">
                  <c:v>6.9547105449797716E-3</c:v>
                </c:pt>
                <c:pt idx="26">
                  <c:v>5.9358799465108218E-3</c:v>
                </c:pt>
                <c:pt idx="27">
                  <c:v>5.5888178644775931E-3</c:v>
                </c:pt>
                <c:pt idx="28">
                  <c:v>4.45246712080225E-3</c:v>
                </c:pt>
                <c:pt idx="29">
                  <c:v>4.6202374624768052E-3</c:v>
                </c:pt>
                <c:pt idx="30">
                  <c:v>4.7262583934202448E-3</c:v>
                </c:pt>
                <c:pt idx="31">
                  <c:v>4.8030360825630624E-3</c:v>
                </c:pt>
                <c:pt idx="32">
                  <c:v>4.4613435601327184E-3</c:v>
                </c:pt>
                <c:pt idx="33">
                  <c:v>4.1435572010312827E-3</c:v>
                </c:pt>
                <c:pt idx="34">
                  <c:v>4.0474811898060428E-3</c:v>
                </c:pt>
                <c:pt idx="35">
                  <c:v>4.1661767348834403E-3</c:v>
                </c:pt>
                <c:pt idx="36">
                  <c:v>4.3557382753644435E-3</c:v>
                </c:pt>
                <c:pt idx="37">
                  <c:v>4.3856606751424814E-3</c:v>
                </c:pt>
                <c:pt idx="38">
                  <c:v>4.639672041464731E-3</c:v>
                </c:pt>
                <c:pt idx="39">
                  <c:v>4.7562995029438076E-3</c:v>
                </c:pt>
                <c:pt idx="40">
                  <c:v>4.4299438329085039E-3</c:v>
                </c:pt>
                <c:pt idx="41">
                  <c:v>4.5789479605996657E-3</c:v>
                </c:pt>
                <c:pt idx="42">
                  <c:v>4.3852778402699655E-3</c:v>
                </c:pt>
                <c:pt idx="43">
                  <c:v>4.3785319416383122E-3</c:v>
                </c:pt>
                <c:pt idx="44">
                  <c:v>4.3916840098949667E-3</c:v>
                </c:pt>
                <c:pt idx="45">
                  <c:v>4.1826297808750896E-3</c:v>
                </c:pt>
                <c:pt idx="46">
                  <c:v>4.6798419294130913E-3</c:v>
                </c:pt>
                <c:pt idx="47">
                  <c:v>4.9802006184103643E-3</c:v>
                </c:pt>
                <c:pt idx="48">
                  <c:v>5.5508108362951718E-3</c:v>
                </c:pt>
                <c:pt idx="49">
                  <c:v>6.3040318750086461E-3</c:v>
                </c:pt>
                <c:pt idx="50">
                  <c:v>6.5474993100019972E-3</c:v>
                </c:pt>
                <c:pt idx="51">
                  <c:v>6.5931451249486355E-3</c:v>
                </c:pt>
                <c:pt idx="52">
                  <c:v>6.8000000000000014E-3</c:v>
                </c:pt>
                <c:pt idx="53">
                  <c:v>7.2486847376752768E-3</c:v>
                </c:pt>
                <c:pt idx="54">
                  <c:v>7.4614719542693822E-3</c:v>
                </c:pt>
                <c:pt idx="55">
                  <c:v>8.1019646136269823E-3</c:v>
                </c:pt>
                <c:pt idx="56">
                  <c:v>8.634067723807138E-3</c:v>
                </c:pt>
                <c:pt idx="57">
                  <c:v>8.354211902126556E-3</c:v>
                </c:pt>
                <c:pt idx="58">
                  <c:v>9.0413466150699659E-3</c:v>
                </c:pt>
                <c:pt idx="59">
                  <c:v>9.4984842596191211E-3</c:v>
                </c:pt>
                <c:pt idx="60">
                  <c:v>9.7854120545706243E-3</c:v>
                </c:pt>
                <c:pt idx="61">
                  <c:v>1.0881521375763918E-2</c:v>
                </c:pt>
                <c:pt idx="62">
                  <c:v>1.0989291525355766E-2</c:v>
                </c:pt>
                <c:pt idx="63">
                  <c:v>1.0600189165220018E-2</c:v>
                </c:pt>
                <c:pt idx="64">
                  <c:v>1.0714422207591334E-2</c:v>
                </c:pt>
                <c:pt idx="65">
                  <c:v>1.0571698801920217E-2</c:v>
                </c:pt>
                <c:pt idx="66">
                  <c:v>1.0781501895363158E-2</c:v>
                </c:pt>
                <c:pt idx="67">
                  <c:v>1.6723030527810934E-2</c:v>
                </c:pt>
                <c:pt idx="68">
                  <c:v>1.6482114978834676E-2</c:v>
                </c:pt>
                <c:pt idx="69">
                  <c:v>1.6392405568783665E-2</c:v>
                </c:pt>
                <c:pt idx="70">
                  <c:v>1.6198334811810922E-2</c:v>
                </c:pt>
                <c:pt idx="71">
                  <c:v>1.7921426796600304E-2</c:v>
                </c:pt>
                <c:pt idx="72">
                  <c:v>1.8812982152057237E-2</c:v>
                </c:pt>
                <c:pt idx="73">
                  <c:v>1.9713619560761144E-2</c:v>
                </c:pt>
                <c:pt idx="74">
                  <c:v>1.9410213903743312E-2</c:v>
                </c:pt>
                <c:pt idx="75" formatCode="0.00%">
                  <c:v>1.9163976127274936E-2</c:v>
                </c:pt>
                <c:pt idx="76">
                  <c:v>1.1777580524463833E-2</c:v>
                </c:pt>
                <c:pt idx="77">
                  <c:v>1.2324078957483746E-2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922-4EA2-8D1F-6E0E3BDD9541}"/>
            </c:ext>
          </c:extLst>
        </c:ser>
        <c:ser>
          <c:idx val="1"/>
          <c:order val="1"/>
          <c:tx>
            <c:strRef>
              <c:f>'Inadimplência BCB'!$M$49</c:f>
              <c:strCache>
                <c:ptCount val="1"/>
                <c:pt idx="0">
                  <c:v>Atraso</c:v>
                </c:pt>
              </c:strCache>
            </c:strRef>
          </c:tx>
          <c:spPr>
            <a:solidFill>
              <a:schemeClr val="accent1"/>
            </a:solidFill>
            <a:ln>
              <a:solidFill>
                <a:schemeClr val="accent1"/>
              </a:solidFill>
            </a:ln>
          </c:spPr>
          <c:cat>
            <c:numRef>
              <c:f>'Inadimplência BCB'!$K$50:$K$127</c:f>
              <c:numCache>
                <c:formatCode>mmm\-yy</c:formatCode>
                <c:ptCount val="78"/>
                <c:pt idx="0">
                  <c:v>40603</c:v>
                </c:pt>
                <c:pt idx="1">
                  <c:v>40634</c:v>
                </c:pt>
                <c:pt idx="2">
                  <c:v>40664</c:v>
                </c:pt>
                <c:pt idx="3">
                  <c:v>40695</c:v>
                </c:pt>
                <c:pt idx="4">
                  <c:v>40725</c:v>
                </c:pt>
                <c:pt idx="5">
                  <c:v>40756</c:v>
                </c:pt>
                <c:pt idx="6">
                  <c:v>40787</c:v>
                </c:pt>
                <c:pt idx="7">
                  <c:v>40817</c:v>
                </c:pt>
                <c:pt idx="8">
                  <c:v>40848</c:v>
                </c:pt>
                <c:pt idx="9">
                  <c:v>40878</c:v>
                </c:pt>
                <c:pt idx="10">
                  <c:v>40909</c:v>
                </c:pt>
                <c:pt idx="11">
                  <c:v>40940</c:v>
                </c:pt>
                <c:pt idx="12">
                  <c:v>40969</c:v>
                </c:pt>
                <c:pt idx="13">
                  <c:v>41000</c:v>
                </c:pt>
                <c:pt idx="14">
                  <c:v>41030</c:v>
                </c:pt>
                <c:pt idx="15">
                  <c:v>41061</c:v>
                </c:pt>
                <c:pt idx="16">
                  <c:v>41091</c:v>
                </c:pt>
                <c:pt idx="17">
                  <c:v>41122</c:v>
                </c:pt>
                <c:pt idx="18">
                  <c:v>41153</c:v>
                </c:pt>
                <c:pt idx="19">
                  <c:v>41183</c:v>
                </c:pt>
                <c:pt idx="20">
                  <c:v>41214</c:v>
                </c:pt>
                <c:pt idx="21">
                  <c:v>41244</c:v>
                </c:pt>
                <c:pt idx="22">
                  <c:v>41275</c:v>
                </c:pt>
                <c:pt idx="23">
                  <c:v>41306</c:v>
                </c:pt>
                <c:pt idx="24">
                  <c:v>41334</c:v>
                </c:pt>
                <c:pt idx="25">
                  <c:v>41365</c:v>
                </c:pt>
                <c:pt idx="26">
                  <c:v>41395</c:v>
                </c:pt>
                <c:pt idx="27">
                  <c:v>41426</c:v>
                </c:pt>
                <c:pt idx="28">
                  <c:v>41456</c:v>
                </c:pt>
                <c:pt idx="29">
                  <c:v>41487</c:v>
                </c:pt>
                <c:pt idx="30">
                  <c:v>41518</c:v>
                </c:pt>
                <c:pt idx="31">
                  <c:v>41548</c:v>
                </c:pt>
                <c:pt idx="32">
                  <c:v>41579</c:v>
                </c:pt>
                <c:pt idx="33">
                  <c:v>41609</c:v>
                </c:pt>
                <c:pt idx="34">
                  <c:v>41640</c:v>
                </c:pt>
                <c:pt idx="35">
                  <c:v>41671</c:v>
                </c:pt>
                <c:pt idx="36">
                  <c:v>41699</c:v>
                </c:pt>
                <c:pt idx="37">
                  <c:v>41730</c:v>
                </c:pt>
                <c:pt idx="38">
                  <c:v>41760</c:v>
                </c:pt>
                <c:pt idx="39">
                  <c:v>41791</c:v>
                </c:pt>
                <c:pt idx="40">
                  <c:v>41821</c:v>
                </c:pt>
                <c:pt idx="41">
                  <c:v>41852</c:v>
                </c:pt>
                <c:pt idx="42">
                  <c:v>41883</c:v>
                </c:pt>
                <c:pt idx="43">
                  <c:v>41913</c:v>
                </c:pt>
                <c:pt idx="44">
                  <c:v>41944</c:v>
                </c:pt>
                <c:pt idx="45">
                  <c:v>41974</c:v>
                </c:pt>
                <c:pt idx="46">
                  <c:v>42005</c:v>
                </c:pt>
                <c:pt idx="47">
                  <c:v>42036</c:v>
                </c:pt>
                <c:pt idx="48">
                  <c:v>42064</c:v>
                </c:pt>
                <c:pt idx="49">
                  <c:v>42095</c:v>
                </c:pt>
                <c:pt idx="50">
                  <c:v>42125</c:v>
                </c:pt>
                <c:pt idx="51">
                  <c:v>42156</c:v>
                </c:pt>
                <c:pt idx="52">
                  <c:v>42186</c:v>
                </c:pt>
                <c:pt idx="53">
                  <c:v>42217</c:v>
                </c:pt>
                <c:pt idx="54">
                  <c:v>42248</c:v>
                </c:pt>
                <c:pt idx="55">
                  <c:v>42278</c:v>
                </c:pt>
                <c:pt idx="56">
                  <c:v>42309</c:v>
                </c:pt>
                <c:pt idx="57">
                  <c:v>42339</c:v>
                </c:pt>
                <c:pt idx="58">
                  <c:v>42370</c:v>
                </c:pt>
                <c:pt idx="59">
                  <c:v>42401</c:v>
                </c:pt>
                <c:pt idx="60">
                  <c:v>42430</c:v>
                </c:pt>
                <c:pt idx="61">
                  <c:v>42461</c:v>
                </c:pt>
                <c:pt idx="62">
                  <c:v>42491</c:v>
                </c:pt>
                <c:pt idx="63">
                  <c:v>42522</c:v>
                </c:pt>
                <c:pt idx="64">
                  <c:v>42552</c:v>
                </c:pt>
                <c:pt idx="65">
                  <c:v>42583</c:v>
                </c:pt>
                <c:pt idx="66">
                  <c:v>42614</c:v>
                </c:pt>
                <c:pt idx="67">
                  <c:v>42644</c:v>
                </c:pt>
                <c:pt idx="68">
                  <c:v>42675</c:v>
                </c:pt>
                <c:pt idx="69">
                  <c:v>42705</c:v>
                </c:pt>
                <c:pt idx="70">
                  <c:v>42736</c:v>
                </c:pt>
                <c:pt idx="71">
                  <c:v>42767</c:v>
                </c:pt>
                <c:pt idx="72">
                  <c:v>42795</c:v>
                </c:pt>
                <c:pt idx="73">
                  <c:v>42826</c:v>
                </c:pt>
                <c:pt idx="74">
                  <c:v>42856</c:v>
                </c:pt>
                <c:pt idx="75">
                  <c:v>42887</c:v>
                </c:pt>
                <c:pt idx="76">
                  <c:v>42917</c:v>
                </c:pt>
                <c:pt idx="77">
                  <c:v>42948</c:v>
                </c:pt>
              </c:numCache>
            </c:numRef>
          </c:cat>
          <c:val>
            <c:numRef>
              <c:f>'Inadimplência BCB'!$M$50:$M$127</c:f>
              <c:numCache>
                <c:formatCode>0.0%</c:formatCode>
                <c:ptCount val="78"/>
                <c:pt idx="0">
                  <c:v>8.4638682024294181E-3</c:v>
                </c:pt>
                <c:pt idx="1">
                  <c:v>4.5900060519366206E-3</c:v>
                </c:pt>
                <c:pt idx="2">
                  <c:v>9.2965546810983863E-3</c:v>
                </c:pt>
                <c:pt idx="3">
                  <c:v>9.8577008769212132E-3</c:v>
                </c:pt>
                <c:pt idx="4">
                  <c:v>5.0442892197130693E-3</c:v>
                </c:pt>
                <c:pt idx="5">
                  <c:v>1.1740191277954354E-2</c:v>
                </c:pt>
                <c:pt idx="6">
                  <c:v>7.6294588763704714E-3</c:v>
                </c:pt>
                <c:pt idx="7">
                  <c:v>3.6382862803368003E-3</c:v>
                </c:pt>
                <c:pt idx="8">
                  <c:v>3.7306941910423171E-3</c:v>
                </c:pt>
                <c:pt idx="9">
                  <c:v>8.4626723327729421E-3</c:v>
                </c:pt>
                <c:pt idx="10">
                  <c:v>1.1027868270157811E-2</c:v>
                </c:pt>
                <c:pt idx="11">
                  <c:v>6.6736540344007837E-3</c:v>
                </c:pt>
                <c:pt idx="12">
                  <c:v>1.1686184223037863E-2</c:v>
                </c:pt>
                <c:pt idx="13">
                  <c:v>4.8910191058841226E-3</c:v>
                </c:pt>
                <c:pt idx="14">
                  <c:v>1.0452526095452681E-2</c:v>
                </c:pt>
                <c:pt idx="15">
                  <c:v>6.5898120142778649E-3</c:v>
                </c:pt>
                <c:pt idx="16">
                  <c:v>1.1329909645532474E-2</c:v>
                </c:pt>
                <c:pt idx="17">
                  <c:v>1.2482412196621695E-2</c:v>
                </c:pt>
                <c:pt idx="18">
                  <c:v>6.4529194270025389E-3</c:v>
                </c:pt>
                <c:pt idx="19">
                  <c:v>9.8751247286100411E-3</c:v>
                </c:pt>
                <c:pt idx="20">
                  <c:v>4.7634637589311296E-3</c:v>
                </c:pt>
                <c:pt idx="21">
                  <c:v>4.3781581563070672E-3</c:v>
                </c:pt>
                <c:pt idx="22">
                  <c:v>1.133888472264291E-2</c:v>
                </c:pt>
                <c:pt idx="23">
                  <c:v>7.3546975258250193E-3</c:v>
                </c:pt>
                <c:pt idx="24">
                  <c:v>7.8753232396845813E-3</c:v>
                </c:pt>
                <c:pt idx="25">
                  <c:v>1.1901149881526137E-2</c:v>
                </c:pt>
                <c:pt idx="26">
                  <c:v>8.5033515922935989E-3</c:v>
                </c:pt>
                <c:pt idx="27">
                  <c:v>3.4656922073930214E-3</c:v>
                </c:pt>
                <c:pt idx="28">
                  <c:v>1.0400378296355282E-2</c:v>
                </c:pt>
                <c:pt idx="29">
                  <c:v>8.7412990638825894E-3</c:v>
                </c:pt>
                <c:pt idx="30">
                  <c:v>4.1249863684373082E-3</c:v>
                </c:pt>
                <c:pt idx="31">
                  <c:v>1.0500000000000001E-2</c:v>
                </c:pt>
                <c:pt idx="32">
                  <c:v>3.1537811867109063E-3</c:v>
                </c:pt>
                <c:pt idx="33">
                  <c:v>1.0008337473211663E-2</c:v>
                </c:pt>
                <c:pt idx="34">
                  <c:v>9.7757275859671755E-3</c:v>
                </c:pt>
                <c:pt idx="35">
                  <c:v>4.920873585144034E-3</c:v>
                </c:pt>
                <c:pt idx="36">
                  <c:v>4.7416803706523333E-3</c:v>
                </c:pt>
                <c:pt idx="37">
                  <c:v>1.1333487768522579E-2</c:v>
                </c:pt>
                <c:pt idx="38">
                  <c:v>1.1089308383422525E-2</c:v>
                </c:pt>
                <c:pt idx="39">
                  <c:v>4.790559070534558E-3</c:v>
                </c:pt>
                <c:pt idx="40">
                  <c:v>1.0068391491004476E-2</c:v>
                </c:pt>
                <c:pt idx="41">
                  <c:v>8.5967607919617307E-3</c:v>
                </c:pt>
                <c:pt idx="42">
                  <c:v>1.6002993625796779E-2</c:v>
                </c:pt>
                <c:pt idx="43">
                  <c:v>1.0987134992662014E-2</c:v>
                </c:pt>
                <c:pt idx="44">
                  <c:v>3.8136917149924976E-3</c:v>
                </c:pt>
                <c:pt idx="45">
                  <c:v>1.0532359340416634E-2</c:v>
                </c:pt>
                <c:pt idx="46">
                  <c:v>1.3847233138458936E-2</c:v>
                </c:pt>
                <c:pt idx="47">
                  <c:v>5.4584152419053008E-3</c:v>
                </c:pt>
                <c:pt idx="48">
                  <c:v>1.9156830324349724E-2</c:v>
                </c:pt>
                <c:pt idx="49">
                  <c:v>1.7120325083276839E-2</c:v>
                </c:pt>
                <c:pt idx="50">
                  <c:v>1.0821789755702587E-2</c:v>
                </c:pt>
                <c:pt idx="51">
                  <c:v>1.351935600164368E-2</c:v>
                </c:pt>
                <c:pt idx="52">
                  <c:v>1.3993194048845524E-2</c:v>
                </c:pt>
                <c:pt idx="53">
                  <c:v>7.8729664113317693E-3</c:v>
                </c:pt>
                <c:pt idx="54">
                  <c:v>1.3390512087650354E-2</c:v>
                </c:pt>
                <c:pt idx="55">
                  <c:v>1.3602868413654498E-2</c:v>
                </c:pt>
                <c:pt idx="56">
                  <c:v>6.6589147009342457E-3</c:v>
                </c:pt>
                <c:pt idx="57">
                  <c:v>1.976465746650025E-2</c:v>
                </c:pt>
                <c:pt idx="58">
                  <c:v>1.1738138104556893E-2</c:v>
                </c:pt>
                <c:pt idx="59">
                  <c:v>8.4748931208705781E-3</c:v>
                </c:pt>
                <c:pt idx="60">
                  <c:v>2.1571549847229081E-2</c:v>
                </c:pt>
                <c:pt idx="61">
                  <c:v>1.6944766092096563E-2</c:v>
                </c:pt>
                <c:pt idx="62">
                  <c:v>2.7127722384418091E-2</c:v>
                </c:pt>
                <c:pt idx="63">
                  <c:v>2.403738033688077E-2</c:v>
                </c:pt>
                <c:pt idx="64">
                  <c:v>2.4209226596438392E-2</c:v>
                </c:pt>
                <c:pt idx="65">
                  <c:v>3.0172593964408405E-2</c:v>
                </c:pt>
                <c:pt idx="66">
                  <c:v>2.6299236416564037E-2</c:v>
                </c:pt>
                <c:pt idx="67">
                  <c:v>1.0199975382103764E-2</c:v>
                </c:pt>
                <c:pt idx="68">
                  <c:v>1.2222613884969384E-2</c:v>
                </c:pt>
                <c:pt idx="69">
                  <c:v>2.6090127505644829E-2</c:v>
                </c:pt>
                <c:pt idx="70">
                  <c:v>3.3601700333713506E-2</c:v>
                </c:pt>
                <c:pt idx="71">
                  <c:v>9.7001038152972688E-3</c:v>
                </c:pt>
                <c:pt idx="72">
                  <c:v>2.3951727473412333E-2</c:v>
                </c:pt>
                <c:pt idx="73">
                  <c:v>5.6740753701349823E-3</c:v>
                </c:pt>
                <c:pt idx="74">
                  <c:v>3.1374336725892703E-2</c:v>
                </c:pt>
                <c:pt idx="75">
                  <c:v>7.125122746751332E-3</c:v>
                </c:pt>
                <c:pt idx="76">
                  <c:v>1.0927350454567166E-2</c:v>
                </c:pt>
                <c:pt idx="77">
                  <c:v>1.4072077040935818E-2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7922-4EA2-8D1F-6E0E3BDD9541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68975360"/>
        <c:axId val="175179264"/>
      </c:areaChart>
      <c:dateAx>
        <c:axId val="168975360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75179264"/>
        <c:crosses val="autoZero"/>
        <c:auto val="1"/>
        <c:lblOffset val="100"/>
        <c:baseTimeUnit val="months"/>
      </c:dateAx>
      <c:valAx>
        <c:axId val="175179264"/>
        <c:scaling>
          <c:orientation val="minMax"/>
          <c:max val="5.000000000000001E-2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crossAx val="168975360"/>
        <c:crosses val="autoZero"/>
        <c:crossBetween val="midCat"/>
        <c:majorUnit val="1.0000000000000002E-2"/>
      </c:valAx>
    </c:plotArea>
    <c:legend>
      <c:legendPos val="b"/>
      <c:overlay val="0"/>
    </c:legend>
    <c:plotVisOnly val="1"/>
    <c:dispBlanksAs val="zero"/>
    <c:showDLblsOverMax val="0"/>
  </c:chart>
  <c:txPr>
    <a:bodyPr/>
    <a:lstStyle/>
    <a:p>
      <a:pPr>
        <a:defRPr b="1"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Desembolsos do BNDES/PIB (esquerda) x Investimentos/PIB (direita)</a:t>
            </a:r>
            <a:endParaRPr lang="es-ES"/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1"/>
          <c:order val="1"/>
          <c:tx>
            <c:strRef>
              <c:f>'Séries Anuais'!$Q$2</c:f>
              <c:strCache>
                <c:ptCount val="1"/>
                <c:pt idx="0">
                  <c:v>Investimentos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</c:spPr>
          <c:invertIfNegative val="0"/>
          <c:cat>
            <c:strRef>
              <c:f>'Séries Anuais'!$O$3:$O$25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2017.II</c:v>
                </c:pt>
              </c:strCache>
            </c:strRef>
          </c:cat>
          <c:val>
            <c:numRef>
              <c:f>'Séries Anuais'!$Q$3:$Q$25</c:f>
              <c:numCache>
                <c:formatCode>0.0%</c:formatCode>
                <c:ptCount val="23"/>
                <c:pt idx="0">
                  <c:v>0.17292346346417936</c:v>
                </c:pt>
                <c:pt idx="1">
                  <c:v>0.17266946378350623</c:v>
                </c:pt>
                <c:pt idx="2">
                  <c:v>0.17763985615088893</c:v>
                </c:pt>
                <c:pt idx="3">
                  <c:v>0.18164751917307587</c:v>
                </c:pt>
                <c:pt idx="4">
                  <c:v>0.1738955974337647</c:v>
                </c:pt>
                <c:pt idx="5">
                  <c:v>0.18903119268970009</c:v>
                </c:pt>
                <c:pt idx="6">
                  <c:v>0.18741860293251453</c:v>
                </c:pt>
                <c:pt idx="7">
                  <c:v>0.17449079484503621</c:v>
                </c:pt>
                <c:pt idx="8">
                  <c:v>0.16856688397798783</c:v>
                </c:pt>
                <c:pt idx="9">
                  <c:v>0.17912568341939136</c:v>
                </c:pt>
                <c:pt idx="10">
                  <c:v>0.17204883292956308</c:v>
                </c:pt>
                <c:pt idx="11">
                  <c:v>0.17816474327746376</c:v>
                </c:pt>
                <c:pt idx="12">
                  <c:v>0.19819325700254931</c:v>
                </c:pt>
                <c:pt idx="13">
                  <c:v>0.21619382912056331</c:v>
                </c:pt>
                <c:pt idx="14">
                  <c:v>0.18796135125137239</c:v>
                </c:pt>
                <c:pt idx="15">
                  <c:v>0.2180132156515687</c:v>
                </c:pt>
                <c:pt idx="16">
                  <c:v>0.21826271107046752</c:v>
                </c:pt>
                <c:pt idx="17">
                  <c:v>0.21417225365334844</c:v>
                </c:pt>
                <c:pt idx="18">
                  <c:v>0.21693766940210868</c:v>
                </c:pt>
                <c:pt idx="19">
                  <c:v>0.20548410758834676</c:v>
                </c:pt>
                <c:pt idx="20">
                  <c:v>0.17611411100443833</c:v>
                </c:pt>
                <c:pt idx="21">
                  <c:v>0.15445860328908209</c:v>
                </c:pt>
                <c:pt idx="22">
                  <c:v>0.15413143005159746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75"/>
        <c:axId val="193969536"/>
        <c:axId val="193968000"/>
      </c:barChart>
      <c:lineChart>
        <c:grouping val="stacked"/>
        <c:varyColors val="0"/>
        <c:ser>
          <c:idx val="0"/>
          <c:order val="0"/>
          <c:tx>
            <c:strRef>
              <c:f>'Séries Anuais'!$P$2</c:f>
              <c:strCache>
                <c:ptCount val="1"/>
                <c:pt idx="0">
                  <c:v>Desembolsos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strRef>
              <c:f>'Séries Anuais'!$O$3:$O$25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2017.II</c:v>
                </c:pt>
              </c:strCache>
            </c:strRef>
          </c:cat>
          <c:val>
            <c:numRef>
              <c:f>'Séries Anuais'!$P$3:$P$25</c:f>
              <c:numCache>
                <c:formatCode>0.0%</c:formatCode>
                <c:ptCount val="23"/>
                <c:pt idx="0">
                  <c:v>1.005394465590486E-2</c:v>
                </c:pt>
                <c:pt idx="1">
                  <c:v>1.1641815244647183E-2</c:v>
                </c:pt>
                <c:pt idx="2">
                  <c:v>1.8794457571316509E-2</c:v>
                </c:pt>
                <c:pt idx="3">
                  <c:v>1.894645651670189E-2</c:v>
                </c:pt>
                <c:pt idx="4">
                  <c:v>1.6596328461794169E-2</c:v>
                </c:pt>
                <c:pt idx="5">
                  <c:v>1.9219541650316807E-2</c:v>
                </c:pt>
                <c:pt idx="6">
                  <c:v>1.9165415319589079E-2</c:v>
                </c:pt>
                <c:pt idx="7">
                  <c:v>2.5133879854458856E-2</c:v>
                </c:pt>
                <c:pt idx="8">
                  <c:v>1.9519771973505837E-2</c:v>
                </c:pt>
                <c:pt idx="9">
                  <c:v>2.0346814108071119E-2</c:v>
                </c:pt>
                <c:pt idx="10">
                  <c:v>2.1643939685370463E-2</c:v>
                </c:pt>
                <c:pt idx="11">
                  <c:v>2.1298637148692939E-2</c:v>
                </c:pt>
                <c:pt idx="12">
                  <c:v>2.3855046982535617E-2</c:v>
                </c:pt>
                <c:pt idx="13">
                  <c:v>2.9223072033081426E-2</c:v>
                </c:pt>
                <c:pt idx="14">
                  <c:v>4.0910408093441784E-2</c:v>
                </c:pt>
                <c:pt idx="15">
                  <c:v>4.3342674068227574E-2</c:v>
                </c:pt>
                <c:pt idx="16">
                  <c:v>3.1732376195679445E-2</c:v>
                </c:pt>
                <c:pt idx="17">
                  <c:v>3.2398707308360128E-2</c:v>
                </c:pt>
                <c:pt idx="18">
                  <c:v>3.571504265402304E-2</c:v>
                </c:pt>
                <c:pt idx="19">
                  <c:v>3.2503638634887672E-2</c:v>
                </c:pt>
                <c:pt idx="20">
                  <c:v>2.2654846052375954E-2</c:v>
                </c:pt>
                <c:pt idx="21">
                  <c:v>1.4083051289621841E-2</c:v>
                </c:pt>
                <c:pt idx="22">
                  <c:v>1.2664612616946975E-2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952384"/>
        <c:axId val="193966464"/>
      </c:lineChart>
      <c:catAx>
        <c:axId val="193952384"/>
        <c:scaling>
          <c:orientation val="minMax"/>
        </c:scaling>
        <c:delete val="0"/>
        <c:axPos val="b"/>
        <c:majorTickMark val="none"/>
        <c:minorTickMark val="none"/>
        <c:tickLblPos val="nextTo"/>
        <c:crossAx val="193966464"/>
        <c:crosses val="autoZero"/>
        <c:auto val="1"/>
        <c:lblAlgn val="ctr"/>
        <c:lblOffset val="100"/>
        <c:noMultiLvlLbl val="0"/>
      </c:catAx>
      <c:valAx>
        <c:axId val="193966464"/>
        <c:scaling>
          <c:orientation val="minMax"/>
          <c:max val="7.0000000000000007E-2"/>
        </c:scaling>
        <c:delete val="0"/>
        <c:axPos val="l"/>
        <c:majorGridlines/>
        <c:numFmt formatCode="0%" sourceLinked="0"/>
        <c:majorTickMark val="none"/>
        <c:minorTickMark val="none"/>
        <c:tickLblPos val="nextTo"/>
        <c:spPr>
          <a:ln w="9525">
            <a:noFill/>
          </a:ln>
        </c:spPr>
        <c:crossAx val="193952384"/>
        <c:crosses val="autoZero"/>
        <c:crossBetween val="between"/>
      </c:valAx>
      <c:valAx>
        <c:axId val="193968000"/>
        <c:scaling>
          <c:orientation val="minMax"/>
          <c:max val="0.22000000000000003"/>
          <c:min val="0.15000000000000002"/>
        </c:scaling>
        <c:delete val="0"/>
        <c:axPos val="r"/>
        <c:numFmt formatCode="0%" sourceLinked="0"/>
        <c:majorTickMark val="out"/>
        <c:minorTickMark val="none"/>
        <c:tickLblPos val="nextTo"/>
        <c:crossAx val="193969536"/>
        <c:crosses val="max"/>
        <c:crossBetween val="between"/>
        <c:majorUnit val="1.0000000000000002E-2"/>
      </c:valAx>
      <c:catAx>
        <c:axId val="193969536"/>
        <c:scaling>
          <c:orientation val="minMax"/>
        </c:scaling>
        <c:delete val="1"/>
        <c:axPos val="b"/>
        <c:majorTickMark val="out"/>
        <c:minorTickMark val="none"/>
        <c:tickLblPos val="nextTo"/>
        <c:crossAx val="193968000"/>
        <c:crosses val="autoZero"/>
        <c:auto val="1"/>
        <c:lblAlgn val="ctr"/>
        <c:lblOffset val="100"/>
        <c:noMultiLvlLbl val="0"/>
      </c:cat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 b="1"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t-BR"/>
              <a:t>Créditos do Tesouro</a:t>
            </a:r>
            <a:r>
              <a:rPr lang="pt-BR" baseline="0"/>
              <a:t> Nacional junto ao BNDES</a:t>
            </a:r>
            <a:endParaRPr lang="pt-BR"/>
          </a:p>
        </c:rich>
      </c:tx>
      <c:layout/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v>R$ Bilhões</c:v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'Tesouro - BNDES'!$A$2:$A$190</c:f>
              <c:numCache>
                <c:formatCode>mmm\-yy</c:formatCode>
                <c:ptCount val="189"/>
                <c:pt idx="0">
                  <c:v>37226</c:v>
                </c:pt>
                <c:pt idx="1">
                  <c:v>37257</c:v>
                </c:pt>
                <c:pt idx="2">
                  <c:v>37288</c:v>
                </c:pt>
                <c:pt idx="3">
                  <c:v>37316</c:v>
                </c:pt>
                <c:pt idx="4">
                  <c:v>37347</c:v>
                </c:pt>
                <c:pt idx="5">
                  <c:v>37377</c:v>
                </c:pt>
                <c:pt idx="6">
                  <c:v>37408</c:v>
                </c:pt>
                <c:pt idx="7">
                  <c:v>37438</c:v>
                </c:pt>
                <c:pt idx="8">
                  <c:v>37469</c:v>
                </c:pt>
                <c:pt idx="9">
                  <c:v>37500</c:v>
                </c:pt>
                <c:pt idx="10">
                  <c:v>37530</c:v>
                </c:pt>
                <c:pt idx="11">
                  <c:v>37561</c:v>
                </c:pt>
                <c:pt idx="12">
                  <c:v>37591</c:v>
                </c:pt>
                <c:pt idx="13">
                  <c:v>37622</c:v>
                </c:pt>
                <c:pt idx="14">
                  <c:v>37653</c:v>
                </c:pt>
                <c:pt idx="15">
                  <c:v>37681</c:v>
                </c:pt>
                <c:pt idx="16">
                  <c:v>37712</c:v>
                </c:pt>
                <c:pt idx="17">
                  <c:v>37742</c:v>
                </c:pt>
                <c:pt idx="18">
                  <c:v>37773</c:v>
                </c:pt>
                <c:pt idx="19">
                  <c:v>37803</c:v>
                </c:pt>
                <c:pt idx="20">
                  <c:v>37834</c:v>
                </c:pt>
                <c:pt idx="21">
                  <c:v>37865</c:v>
                </c:pt>
                <c:pt idx="22">
                  <c:v>37895</c:v>
                </c:pt>
                <c:pt idx="23">
                  <c:v>37926</c:v>
                </c:pt>
                <c:pt idx="24">
                  <c:v>37956</c:v>
                </c:pt>
                <c:pt idx="25">
                  <c:v>37987</c:v>
                </c:pt>
                <c:pt idx="26">
                  <c:v>38018</c:v>
                </c:pt>
                <c:pt idx="27">
                  <c:v>38047</c:v>
                </c:pt>
                <c:pt idx="28">
                  <c:v>38078</c:v>
                </c:pt>
                <c:pt idx="29">
                  <c:v>38108</c:v>
                </c:pt>
                <c:pt idx="30">
                  <c:v>38139</c:v>
                </c:pt>
                <c:pt idx="31">
                  <c:v>38169</c:v>
                </c:pt>
                <c:pt idx="32">
                  <c:v>38200</c:v>
                </c:pt>
                <c:pt idx="33">
                  <c:v>38231</c:v>
                </c:pt>
                <c:pt idx="34">
                  <c:v>38261</c:v>
                </c:pt>
                <c:pt idx="35">
                  <c:v>38292</c:v>
                </c:pt>
                <c:pt idx="36">
                  <c:v>38322</c:v>
                </c:pt>
                <c:pt idx="37">
                  <c:v>38353</c:v>
                </c:pt>
                <c:pt idx="38">
                  <c:v>38384</c:v>
                </c:pt>
                <c:pt idx="39">
                  <c:v>38412</c:v>
                </c:pt>
                <c:pt idx="40">
                  <c:v>38443</c:v>
                </c:pt>
                <c:pt idx="41">
                  <c:v>38473</c:v>
                </c:pt>
                <c:pt idx="42">
                  <c:v>38504</c:v>
                </c:pt>
                <c:pt idx="43">
                  <c:v>38534</c:v>
                </c:pt>
                <c:pt idx="44">
                  <c:v>38565</c:v>
                </c:pt>
                <c:pt idx="45">
                  <c:v>38596</c:v>
                </c:pt>
                <c:pt idx="46">
                  <c:v>38626</c:v>
                </c:pt>
                <c:pt idx="47">
                  <c:v>38657</c:v>
                </c:pt>
                <c:pt idx="48">
                  <c:v>38687</c:v>
                </c:pt>
                <c:pt idx="49">
                  <c:v>38718</c:v>
                </c:pt>
                <c:pt idx="50">
                  <c:v>38749</c:v>
                </c:pt>
                <c:pt idx="51">
                  <c:v>38777</c:v>
                </c:pt>
                <c:pt idx="52">
                  <c:v>38808</c:v>
                </c:pt>
                <c:pt idx="53">
                  <c:v>38838</c:v>
                </c:pt>
                <c:pt idx="54">
                  <c:v>38869</c:v>
                </c:pt>
                <c:pt idx="55">
                  <c:v>38899</c:v>
                </c:pt>
                <c:pt idx="56">
                  <c:v>38930</c:v>
                </c:pt>
                <c:pt idx="57">
                  <c:v>38961</c:v>
                </c:pt>
                <c:pt idx="58">
                  <c:v>38991</c:v>
                </c:pt>
                <c:pt idx="59">
                  <c:v>39022</c:v>
                </c:pt>
                <c:pt idx="60">
                  <c:v>39052</c:v>
                </c:pt>
                <c:pt idx="61">
                  <c:v>39083</c:v>
                </c:pt>
                <c:pt idx="62">
                  <c:v>39114</c:v>
                </c:pt>
                <c:pt idx="63">
                  <c:v>39142</c:v>
                </c:pt>
                <c:pt idx="64">
                  <c:v>39173</c:v>
                </c:pt>
                <c:pt idx="65">
                  <c:v>39203</c:v>
                </c:pt>
                <c:pt idx="66">
                  <c:v>39234</c:v>
                </c:pt>
                <c:pt idx="67">
                  <c:v>39264</c:v>
                </c:pt>
                <c:pt idx="68">
                  <c:v>39295</c:v>
                </c:pt>
                <c:pt idx="69">
                  <c:v>39326</c:v>
                </c:pt>
                <c:pt idx="70">
                  <c:v>39356</c:v>
                </c:pt>
                <c:pt idx="71">
                  <c:v>39387</c:v>
                </c:pt>
                <c:pt idx="72">
                  <c:v>39417</c:v>
                </c:pt>
                <c:pt idx="73">
                  <c:v>39448</c:v>
                </c:pt>
                <c:pt idx="74">
                  <c:v>39479</c:v>
                </c:pt>
                <c:pt idx="75">
                  <c:v>39508</c:v>
                </c:pt>
                <c:pt idx="76">
                  <c:v>39539</c:v>
                </c:pt>
                <c:pt idx="77">
                  <c:v>39569</c:v>
                </c:pt>
                <c:pt idx="78">
                  <c:v>39600</c:v>
                </c:pt>
                <c:pt idx="79">
                  <c:v>39630</c:v>
                </c:pt>
                <c:pt idx="80">
                  <c:v>39661</c:v>
                </c:pt>
                <c:pt idx="81">
                  <c:v>39692</c:v>
                </c:pt>
                <c:pt idx="82">
                  <c:v>39722</c:v>
                </c:pt>
                <c:pt idx="83">
                  <c:v>39753</c:v>
                </c:pt>
                <c:pt idx="84">
                  <c:v>39783</c:v>
                </c:pt>
                <c:pt idx="85">
                  <c:v>39814</c:v>
                </c:pt>
                <c:pt idx="86">
                  <c:v>39845</c:v>
                </c:pt>
                <c:pt idx="87">
                  <c:v>39873</c:v>
                </c:pt>
                <c:pt idx="88">
                  <c:v>39904</c:v>
                </c:pt>
                <c:pt idx="89">
                  <c:v>39934</c:v>
                </c:pt>
                <c:pt idx="90">
                  <c:v>39965</c:v>
                </c:pt>
                <c:pt idx="91">
                  <c:v>39995</c:v>
                </c:pt>
                <c:pt idx="92">
                  <c:v>40026</c:v>
                </c:pt>
                <c:pt idx="93">
                  <c:v>40057</c:v>
                </c:pt>
                <c:pt idx="94">
                  <c:v>40087</c:v>
                </c:pt>
                <c:pt idx="95">
                  <c:v>40118</c:v>
                </c:pt>
                <c:pt idx="96">
                  <c:v>40148</c:v>
                </c:pt>
                <c:pt idx="97">
                  <c:v>40179</c:v>
                </c:pt>
                <c:pt idx="98">
                  <c:v>40210</c:v>
                </c:pt>
                <c:pt idx="99">
                  <c:v>40238</c:v>
                </c:pt>
                <c:pt idx="100">
                  <c:v>40269</c:v>
                </c:pt>
                <c:pt idx="101">
                  <c:v>40299</c:v>
                </c:pt>
                <c:pt idx="102">
                  <c:v>40330</c:v>
                </c:pt>
                <c:pt idx="103">
                  <c:v>40360</c:v>
                </c:pt>
                <c:pt idx="104">
                  <c:v>40391</c:v>
                </c:pt>
                <c:pt idx="105">
                  <c:v>40422</c:v>
                </c:pt>
                <c:pt idx="106">
                  <c:v>40452</c:v>
                </c:pt>
                <c:pt idx="107">
                  <c:v>40483</c:v>
                </c:pt>
                <c:pt idx="108">
                  <c:v>40513</c:v>
                </c:pt>
                <c:pt idx="109">
                  <c:v>40544</c:v>
                </c:pt>
                <c:pt idx="110">
                  <c:v>40575</c:v>
                </c:pt>
                <c:pt idx="111">
                  <c:v>40603</c:v>
                </c:pt>
                <c:pt idx="112">
                  <c:v>40634</c:v>
                </c:pt>
                <c:pt idx="113">
                  <c:v>40664</c:v>
                </c:pt>
                <c:pt idx="114">
                  <c:v>40695</c:v>
                </c:pt>
                <c:pt idx="115">
                  <c:v>40725</c:v>
                </c:pt>
                <c:pt idx="116">
                  <c:v>40756</c:v>
                </c:pt>
                <c:pt idx="117">
                  <c:v>40787</c:v>
                </c:pt>
                <c:pt idx="118">
                  <c:v>40817</c:v>
                </c:pt>
                <c:pt idx="119">
                  <c:v>40848</c:v>
                </c:pt>
                <c:pt idx="120">
                  <c:v>40878</c:v>
                </c:pt>
                <c:pt idx="121">
                  <c:v>40909</c:v>
                </c:pt>
                <c:pt idx="122">
                  <c:v>40940</c:v>
                </c:pt>
                <c:pt idx="123">
                  <c:v>40969</c:v>
                </c:pt>
                <c:pt idx="124">
                  <c:v>41000</c:v>
                </c:pt>
                <c:pt idx="125">
                  <c:v>41030</c:v>
                </c:pt>
                <c:pt idx="126">
                  <c:v>41061</c:v>
                </c:pt>
                <c:pt idx="127">
                  <c:v>41091</c:v>
                </c:pt>
                <c:pt idx="128">
                  <c:v>41122</c:v>
                </c:pt>
                <c:pt idx="129">
                  <c:v>41153</c:v>
                </c:pt>
                <c:pt idx="130">
                  <c:v>41183</c:v>
                </c:pt>
                <c:pt idx="131">
                  <c:v>41214</c:v>
                </c:pt>
                <c:pt idx="132">
                  <c:v>41244</c:v>
                </c:pt>
                <c:pt idx="133">
                  <c:v>41275</c:v>
                </c:pt>
                <c:pt idx="134">
                  <c:v>41306</c:v>
                </c:pt>
                <c:pt idx="135">
                  <c:v>41334</c:v>
                </c:pt>
                <c:pt idx="136">
                  <c:v>41365</c:v>
                </c:pt>
                <c:pt idx="137">
                  <c:v>41395</c:v>
                </c:pt>
                <c:pt idx="138">
                  <c:v>41426</c:v>
                </c:pt>
                <c:pt idx="139">
                  <c:v>41456</c:v>
                </c:pt>
                <c:pt idx="140">
                  <c:v>41487</c:v>
                </c:pt>
                <c:pt idx="141">
                  <c:v>41518</c:v>
                </c:pt>
                <c:pt idx="142">
                  <c:v>41548</c:v>
                </c:pt>
                <c:pt idx="143">
                  <c:v>41579</c:v>
                </c:pt>
                <c:pt idx="144">
                  <c:v>41609</c:v>
                </c:pt>
                <c:pt idx="145">
                  <c:v>41640</c:v>
                </c:pt>
                <c:pt idx="146">
                  <c:v>41671</c:v>
                </c:pt>
                <c:pt idx="147">
                  <c:v>41699</c:v>
                </c:pt>
                <c:pt idx="148">
                  <c:v>41730</c:v>
                </c:pt>
                <c:pt idx="149">
                  <c:v>41760</c:v>
                </c:pt>
                <c:pt idx="150">
                  <c:v>41791</c:v>
                </c:pt>
                <c:pt idx="151">
                  <c:v>41821</c:v>
                </c:pt>
                <c:pt idx="152">
                  <c:v>41852</c:v>
                </c:pt>
                <c:pt idx="153">
                  <c:v>41883</c:v>
                </c:pt>
                <c:pt idx="154">
                  <c:v>41913</c:v>
                </c:pt>
                <c:pt idx="155">
                  <c:v>41944</c:v>
                </c:pt>
                <c:pt idx="156">
                  <c:v>41974</c:v>
                </c:pt>
                <c:pt idx="157">
                  <c:v>42005</c:v>
                </c:pt>
                <c:pt idx="158">
                  <c:v>42036</c:v>
                </c:pt>
                <c:pt idx="159">
                  <c:v>42064</c:v>
                </c:pt>
                <c:pt idx="160">
                  <c:v>42095</c:v>
                </c:pt>
                <c:pt idx="161">
                  <c:v>42125</c:v>
                </c:pt>
                <c:pt idx="162">
                  <c:v>42156</c:v>
                </c:pt>
                <c:pt idx="163">
                  <c:v>42186</c:v>
                </c:pt>
                <c:pt idx="164">
                  <c:v>42217</c:v>
                </c:pt>
                <c:pt idx="165">
                  <c:v>42248</c:v>
                </c:pt>
                <c:pt idx="166">
                  <c:v>42278</c:v>
                </c:pt>
                <c:pt idx="167">
                  <c:v>42309</c:v>
                </c:pt>
                <c:pt idx="168">
                  <c:v>42339</c:v>
                </c:pt>
                <c:pt idx="169">
                  <c:v>42370</c:v>
                </c:pt>
                <c:pt idx="170">
                  <c:v>42401</c:v>
                </c:pt>
                <c:pt idx="171">
                  <c:v>42430</c:v>
                </c:pt>
                <c:pt idx="172">
                  <c:v>42461</c:v>
                </c:pt>
                <c:pt idx="173">
                  <c:v>42491</c:v>
                </c:pt>
                <c:pt idx="174">
                  <c:v>42522</c:v>
                </c:pt>
                <c:pt idx="175">
                  <c:v>42552</c:v>
                </c:pt>
                <c:pt idx="176">
                  <c:v>42583</c:v>
                </c:pt>
                <c:pt idx="177">
                  <c:v>42614</c:v>
                </c:pt>
                <c:pt idx="178">
                  <c:v>42644</c:v>
                </c:pt>
                <c:pt idx="179">
                  <c:v>42675</c:v>
                </c:pt>
                <c:pt idx="180">
                  <c:v>42705</c:v>
                </c:pt>
                <c:pt idx="181">
                  <c:v>42736</c:v>
                </c:pt>
                <c:pt idx="182">
                  <c:v>42767</c:v>
                </c:pt>
                <c:pt idx="183">
                  <c:v>42795</c:v>
                </c:pt>
                <c:pt idx="184">
                  <c:v>42826</c:v>
                </c:pt>
                <c:pt idx="185">
                  <c:v>42856</c:v>
                </c:pt>
                <c:pt idx="186">
                  <c:v>42887</c:v>
                </c:pt>
                <c:pt idx="187">
                  <c:v>42917</c:v>
                </c:pt>
                <c:pt idx="188">
                  <c:v>42948</c:v>
                </c:pt>
              </c:numCache>
            </c:numRef>
          </c:cat>
          <c:val>
            <c:numRef>
              <c:f>'Tesouro - BNDES'!$B$2:$B$190</c:f>
              <c:numCache>
                <c:formatCode>###\ ###\ ##0_)</c:formatCode>
                <c:ptCount val="189"/>
                <c:pt idx="0">
                  <c:v>4252.0996999999998</c:v>
                </c:pt>
                <c:pt idx="1">
                  <c:v>4262.7406000000001</c:v>
                </c:pt>
                <c:pt idx="2">
                  <c:v>4297.3103000000001</c:v>
                </c:pt>
                <c:pt idx="3">
                  <c:v>4332.0607</c:v>
                </c:pt>
                <c:pt idx="4">
                  <c:v>5544.3185354200014</c:v>
                </c:pt>
                <c:pt idx="5">
                  <c:v>5662.9983199999997</c:v>
                </c:pt>
                <c:pt idx="6">
                  <c:v>5738.7025199999998</c:v>
                </c:pt>
                <c:pt idx="7">
                  <c:v>5775.9061700000002</c:v>
                </c:pt>
                <c:pt idx="8">
                  <c:v>8263.6953300000005</c:v>
                </c:pt>
                <c:pt idx="9">
                  <c:v>8924.3559999999998</c:v>
                </c:pt>
                <c:pt idx="10">
                  <c:v>10163.72171036</c:v>
                </c:pt>
                <c:pt idx="11">
                  <c:v>10401.3917</c:v>
                </c:pt>
                <c:pt idx="12">
                  <c:v>11807.981600000001</c:v>
                </c:pt>
                <c:pt idx="13">
                  <c:v>11687.788600000002</c:v>
                </c:pt>
                <c:pt idx="14">
                  <c:v>11870.7501813</c:v>
                </c:pt>
                <c:pt idx="15">
                  <c:v>12051.591200000001</c:v>
                </c:pt>
                <c:pt idx="16">
                  <c:v>11821.336600000002</c:v>
                </c:pt>
                <c:pt idx="17">
                  <c:v>11999.618400000001</c:v>
                </c:pt>
                <c:pt idx="18">
                  <c:v>12171.519000000002</c:v>
                </c:pt>
                <c:pt idx="19">
                  <c:v>13363.5733</c:v>
                </c:pt>
                <c:pt idx="20">
                  <c:v>13538.5191</c:v>
                </c:pt>
                <c:pt idx="21">
                  <c:v>13789.1204</c:v>
                </c:pt>
                <c:pt idx="22">
                  <c:v>13437.8848</c:v>
                </c:pt>
                <c:pt idx="23">
                  <c:v>13590.612499999999</c:v>
                </c:pt>
                <c:pt idx="24">
                  <c:v>13621.736000000001</c:v>
                </c:pt>
                <c:pt idx="25">
                  <c:v>13714.0347</c:v>
                </c:pt>
                <c:pt idx="26">
                  <c:v>15571.736199999999</c:v>
                </c:pt>
                <c:pt idx="27">
                  <c:v>15621.661099999999</c:v>
                </c:pt>
                <c:pt idx="28">
                  <c:v>16594.263599999998</c:v>
                </c:pt>
                <c:pt idx="29">
                  <c:v>16877.0579</c:v>
                </c:pt>
                <c:pt idx="30">
                  <c:v>17017.8109</c:v>
                </c:pt>
                <c:pt idx="31">
                  <c:v>16735.9872</c:v>
                </c:pt>
                <c:pt idx="32">
                  <c:v>16933.079399999999</c:v>
                </c:pt>
                <c:pt idx="33">
                  <c:v>17862.537700000001</c:v>
                </c:pt>
                <c:pt idx="34">
                  <c:v>17469.122500000001</c:v>
                </c:pt>
                <c:pt idx="35">
                  <c:v>17636.9202</c:v>
                </c:pt>
                <c:pt idx="36">
                  <c:v>17773.294099999999</c:v>
                </c:pt>
                <c:pt idx="37">
                  <c:v>17342.178199999998</c:v>
                </c:pt>
                <c:pt idx="38">
                  <c:v>17206.652600000001</c:v>
                </c:pt>
                <c:pt idx="39">
                  <c:v>17288.805699999997</c:v>
                </c:pt>
                <c:pt idx="40">
                  <c:v>17285.250100000001</c:v>
                </c:pt>
                <c:pt idx="41">
                  <c:v>17507.430499999999</c:v>
                </c:pt>
                <c:pt idx="42">
                  <c:v>17647.340560000001</c:v>
                </c:pt>
                <c:pt idx="43">
                  <c:v>17081.724300000002</c:v>
                </c:pt>
                <c:pt idx="44">
                  <c:v>17192.611499999999</c:v>
                </c:pt>
                <c:pt idx="45">
                  <c:v>17233.662800000002</c:v>
                </c:pt>
                <c:pt idx="46">
                  <c:v>16577.893</c:v>
                </c:pt>
                <c:pt idx="47">
                  <c:v>16682.16186765</c:v>
                </c:pt>
                <c:pt idx="48">
                  <c:v>16814.005699999998</c:v>
                </c:pt>
                <c:pt idx="49">
                  <c:v>15329.3932</c:v>
                </c:pt>
                <c:pt idx="50">
                  <c:v>15386.6196</c:v>
                </c:pt>
                <c:pt idx="51">
                  <c:v>15327.8557</c:v>
                </c:pt>
                <c:pt idx="52">
                  <c:v>15303.345600001001</c:v>
                </c:pt>
                <c:pt idx="53">
                  <c:v>15363.872100000001</c:v>
                </c:pt>
                <c:pt idx="54">
                  <c:v>15448.999800000001</c:v>
                </c:pt>
                <c:pt idx="55">
                  <c:v>15034.721099999999</c:v>
                </c:pt>
                <c:pt idx="56">
                  <c:v>10527.401599999999</c:v>
                </c:pt>
                <c:pt idx="57">
                  <c:v>10465.972728452602</c:v>
                </c:pt>
                <c:pt idx="58">
                  <c:v>9741.6900423944899</c:v>
                </c:pt>
                <c:pt idx="59">
                  <c:v>9778.1384519879612</c:v>
                </c:pt>
                <c:pt idx="60">
                  <c:v>9953.1892034123302</c:v>
                </c:pt>
                <c:pt idx="61">
                  <c:v>8579.9549999975097</c:v>
                </c:pt>
                <c:pt idx="62">
                  <c:v>8691.4417000000194</c:v>
                </c:pt>
                <c:pt idx="63">
                  <c:v>8548.9704000025304</c:v>
                </c:pt>
                <c:pt idx="64">
                  <c:v>7633.9144000021706</c:v>
                </c:pt>
                <c:pt idx="65">
                  <c:v>7615.576800004781</c:v>
                </c:pt>
                <c:pt idx="66">
                  <c:v>7701.5994000000001</c:v>
                </c:pt>
                <c:pt idx="67">
                  <c:v>6981.4418999999998</c:v>
                </c:pt>
                <c:pt idx="68">
                  <c:v>6946.4480999999996</c:v>
                </c:pt>
                <c:pt idx="69">
                  <c:v>6920.2281611600001</c:v>
                </c:pt>
                <c:pt idx="70">
                  <c:v>6403.4734999999991</c:v>
                </c:pt>
                <c:pt idx="71">
                  <c:v>6451.4353999999994</c:v>
                </c:pt>
                <c:pt idx="72">
                  <c:v>6645.40618696</c:v>
                </c:pt>
                <c:pt idx="73">
                  <c:v>6596.0101999999997</c:v>
                </c:pt>
                <c:pt idx="74">
                  <c:v>6674.0051000000003</c:v>
                </c:pt>
                <c:pt idx="75">
                  <c:v>16888.624299999999</c:v>
                </c:pt>
                <c:pt idx="76">
                  <c:v>16624.274699999998</c:v>
                </c:pt>
                <c:pt idx="77">
                  <c:v>16460.6391</c:v>
                </c:pt>
                <c:pt idx="78">
                  <c:v>18734.2166</c:v>
                </c:pt>
                <c:pt idx="79">
                  <c:v>18690.144384589999</c:v>
                </c:pt>
                <c:pt idx="80">
                  <c:v>19360.642899999999</c:v>
                </c:pt>
                <c:pt idx="81">
                  <c:v>26407.251245680003</c:v>
                </c:pt>
                <c:pt idx="82">
                  <c:v>32997.145604880003</c:v>
                </c:pt>
                <c:pt idx="83">
                  <c:v>34887.478955830004</c:v>
                </c:pt>
                <c:pt idx="84">
                  <c:v>35453.830739090001</c:v>
                </c:pt>
                <c:pt idx="85">
                  <c:v>40193.172927419997</c:v>
                </c:pt>
                <c:pt idx="86">
                  <c:v>40645.90807007</c:v>
                </c:pt>
                <c:pt idx="87">
                  <c:v>53349.193845180002</c:v>
                </c:pt>
                <c:pt idx="88">
                  <c:v>52290.213815829993</c:v>
                </c:pt>
                <c:pt idx="89">
                  <c:v>50796.231938450008</c:v>
                </c:pt>
                <c:pt idx="90">
                  <c:v>76985.176627449982</c:v>
                </c:pt>
                <c:pt idx="91">
                  <c:v>101162.99617456</c:v>
                </c:pt>
                <c:pt idx="92">
                  <c:v>137478.65829964002</c:v>
                </c:pt>
                <c:pt idx="93">
                  <c:v>135351.41524159</c:v>
                </c:pt>
                <c:pt idx="94">
                  <c:v>128909.16086593</c:v>
                </c:pt>
                <c:pt idx="95">
                  <c:v>129208.55142018999</c:v>
                </c:pt>
                <c:pt idx="96">
                  <c:v>129236.65787385999</c:v>
                </c:pt>
                <c:pt idx="97">
                  <c:v>131921.80860814001</c:v>
                </c:pt>
                <c:pt idx="98">
                  <c:v>130639.15775058001</c:v>
                </c:pt>
                <c:pt idx="99">
                  <c:v>129881.67651747</c:v>
                </c:pt>
                <c:pt idx="100">
                  <c:v>202472.45477404053</c:v>
                </c:pt>
                <c:pt idx="101">
                  <c:v>210229.11096760049</c:v>
                </c:pt>
                <c:pt idx="102">
                  <c:v>212216.57772141002</c:v>
                </c:pt>
                <c:pt idx="103">
                  <c:v>211465.11737495003</c:v>
                </c:pt>
                <c:pt idx="104">
                  <c:v>211894.06202863</c:v>
                </c:pt>
                <c:pt idx="105">
                  <c:v>235473.60134188004</c:v>
                </c:pt>
                <c:pt idx="106">
                  <c:v>235932.16989368002</c:v>
                </c:pt>
                <c:pt idx="107">
                  <c:v>236573.20591323002</c:v>
                </c:pt>
                <c:pt idx="108">
                  <c:v>236722.96294582999</c:v>
                </c:pt>
                <c:pt idx="109">
                  <c:v>237274.16763876998</c:v>
                </c:pt>
                <c:pt idx="110">
                  <c:v>236692.44321660997</c:v>
                </c:pt>
                <c:pt idx="111">
                  <c:v>239733.22649109</c:v>
                </c:pt>
                <c:pt idx="112">
                  <c:v>238913.26556251</c:v>
                </c:pt>
                <c:pt idx="113">
                  <c:v>241560.69357943157</c:v>
                </c:pt>
                <c:pt idx="114">
                  <c:v>271491.3204359815</c:v>
                </c:pt>
                <c:pt idx="115">
                  <c:v>271833.17704919149</c:v>
                </c:pt>
                <c:pt idx="116">
                  <c:v>272975.05713349005</c:v>
                </c:pt>
                <c:pt idx="117">
                  <c:v>283574.14284290996</c:v>
                </c:pt>
                <c:pt idx="118">
                  <c:v>280868.14212643995</c:v>
                </c:pt>
                <c:pt idx="119">
                  <c:v>284504.63160452002</c:v>
                </c:pt>
                <c:pt idx="120">
                  <c:v>302225.12339989009</c:v>
                </c:pt>
                <c:pt idx="121">
                  <c:v>310831.19913752005</c:v>
                </c:pt>
                <c:pt idx="122">
                  <c:v>311836.72656442004</c:v>
                </c:pt>
                <c:pt idx="123">
                  <c:v>314708.32873251999</c:v>
                </c:pt>
                <c:pt idx="124">
                  <c:v>317070.85903444001</c:v>
                </c:pt>
                <c:pt idx="125">
                  <c:v>321232.50697144005</c:v>
                </c:pt>
                <c:pt idx="126">
                  <c:v>332029.12562965997</c:v>
                </c:pt>
                <c:pt idx="127">
                  <c:v>333426.34487376001</c:v>
                </c:pt>
                <c:pt idx="128">
                  <c:v>334158.93299075001</c:v>
                </c:pt>
                <c:pt idx="129">
                  <c:v>333717.84139185003</c:v>
                </c:pt>
                <c:pt idx="130">
                  <c:v>354609.70224460005</c:v>
                </c:pt>
                <c:pt idx="131">
                  <c:v>357189.42171307001</c:v>
                </c:pt>
                <c:pt idx="132">
                  <c:v>371673.14433904999</c:v>
                </c:pt>
                <c:pt idx="133">
                  <c:v>371211.70397615002</c:v>
                </c:pt>
                <c:pt idx="134">
                  <c:v>372124.49729055003</c:v>
                </c:pt>
                <c:pt idx="135">
                  <c:v>373040.59681178996</c:v>
                </c:pt>
                <c:pt idx="136">
                  <c:v>373229.62209674006</c:v>
                </c:pt>
                <c:pt idx="137">
                  <c:v>378909.47093646997</c:v>
                </c:pt>
                <c:pt idx="138">
                  <c:v>381325.88049951999</c:v>
                </c:pt>
                <c:pt idx="139">
                  <c:v>383822.79696678993</c:v>
                </c:pt>
                <c:pt idx="140">
                  <c:v>386475.91287776997</c:v>
                </c:pt>
                <c:pt idx="141">
                  <c:v>382894.58225221001</c:v>
                </c:pt>
                <c:pt idx="142">
                  <c:v>384079.68940601993</c:v>
                </c:pt>
                <c:pt idx="143">
                  <c:v>386826.77743772999</c:v>
                </c:pt>
                <c:pt idx="144">
                  <c:v>413012.31145555986</c:v>
                </c:pt>
                <c:pt idx="145">
                  <c:v>415131.92078130995</c:v>
                </c:pt>
                <c:pt idx="146">
                  <c:v>413934.02995459997</c:v>
                </c:pt>
                <c:pt idx="147">
                  <c:v>414049.88372060005</c:v>
                </c:pt>
                <c:pt idx="148">
                  <c:v>414689.03429963003</c:v>
                </c:pt>
                <c:pt idx="149">
                  <c:v>416007.80820184003</c:v>
                </c:pt>
                <c:pt idx="150">
                  <c:v>446848.27510565001</c:v>
                </c:pt>
                <c:pt idx="151">
                  <c:v>449332.71590623999</c:v>
                </c:pt>
                <c:pt idx="152">
                  <c:v>451127.79705480998</c:v>
                </c:pt>
                <c:pt idx="153">
                  <c:v>455118.19142082997</c:v>
                </c:pt>
                <c:pt idx="154">
                  <c:v>456519.50231191004</c:v>
                </c:pt>
                <c:pt idx="155">
                  <c:v>459220.06326117995</c:v>
                </c:pt>
                <c:pt idx="156">
                  <c:v>487861.63264366001</c:v>
                </c:pt>
                <c:pt idx="157">
                  <c:v>490006.48293469002</c:v>
                </c:pt>
                <c:pt idx="158">
                  <c:v>494342.42566314002</c:v>
                </c:pt>
                <c:pt idx="159">
                  <c:v>500253.99536261999</c:v>
                </c:pt>
                <c:pt idx="160">
                  <c:v>499314.83298857999</c:v>
                </c:pt>
                <c:pt idx="161">
                  <c:v>504188.81751001009</c:v>
                </c:pt>
                <c:pt idx="162">
                  <c:v>505311.49562107999</c:v>
                </c:pt>
                <c:pt idx="163">
                  <c:v>511086.272291</c:v>
                </c:pt>
                <c:pt idx="164">
                  <c:v>516940.06001785997</c:v>
                </c:pt>
                <c:pt idx="165">
                  <c:v>522746.14078579994</c:v>
                </c:pt>
                <c:pt idx="166">
                  <c:v>523768.14307912003</c:v>
                </c:pt>
                <c:pt idx="167">
                  <c:v>526132.28470214002</c:v>
                </c:pt>
                <c:pt idx="168">
                  <c:v>514514.57822860999</c:v>
                </c:pt>
                <c:pt idx="169">
                  <c:v>514514.57822860999</c:v>
                </c:pt>
                <c:pt idx="170">
                  <c:v>507011.31977688998</c:v>
                </c:pt>
                <c:pt idx="171">
                  <c:v>507184.57139335998</c:v>
                </c:pt>
                <c:pt idx="172">
                  <c:v>509077.43884447002</c:v>
                </c:pt>
                <c:pt idx="173">
                  <c:v>512674.30007459997</c:v>
                </c:pt>
                <c:pt idx="174">
                  <c:v>512346.239053</c:v>
                </c:pt>
                <c:pt idx="175">
                  <c:v>515403.17875979003</c:v>
                </c:pt>
                <c:pt idx="176" formatCode="_-* #,##0_-;\-* #,##0_-;_-* &quot;-&quot;??_-;_-@_-">
                  <c:v>517966.97787114</c:v>
                </c:pt>
                <c:pt idx="177" formatCode="_-* #,##0_-;\-* #,##0_-;_-* &quot;-&quot;??_-;_-@_-">
                  <c:v>520885.61811268999</c:v>
                </c:pt>
                <c:pt idx="178" formatCode="_-* #,##0_-;\-* #,##0_-;_-* &quot;-&quot;??_-;_-@_-">
                  <c:v>523025.96625530999</c:v>
                </c:pt>
                <c:pt idx="179" formatCode="_-* #,##0_-;\-* #,##0_-;_-* &quot;-&quot;??_-;_-@_-">
                  <c:v>526837.68222238997</c:v>
                </c:pt>
                <c:pt idx="180" formatCode="_-* #,##0_-;\-* #,##0_-;_-* &quot;-&quot;??_-;_-@_-">
                  <c:v>429657.84147493</c:v>
                </c:pt>
                <c:pt idx="181" formatCode="_-* #,##0_-;\-* #,##0_-;_-* &quot;-&quot;??_-;_-@_-">
                  <c:v>431315.14590102999</c:v>
                </c:pt>
                <c:pt idx="182" formatCode="_-* #,##0_-;\-* #,##0_-;_-* &quot;-&quot;??_-;_-@_-">
                  <c:v>433142.80901149003</c:v>
                </c:pt>
                <c:pt idx="183" formatCode="_(* #,##0_);_(* \(#,##0\);_(* &quot;-&quot;??_);_(@_)">
                  <c:v>436002.88022560999</c:v>
                </c:pt>
                <c:pt idx="184" formatCode="_(* #,##0_);_(* \(#,##0\);_(* &quot;-&quot;??_);_(@_)">
                  <c:v>438212.11941367999</c:v>
                </c:pt>
                <c:pt idx="185" formatCode="_(* #,##0_);_(* \(#,##0\);_(* &quot;-&quot;??_);_(@_)">
                  <c:v>440797.46955366002</c:v>
                </c:pt>
                <c:pt idx="186" formatCode="_(* #,##0_);_(* \(#,##0\);_(* &quot;-&quot;??_);_(@_)">
                  <c:v>443475.96119149</c:v>
                </c:pt>
                <c:pt idx="187" formatCode="_(* #,##0_);_(* \(#,##0\);_(* &quot;-&quot;??_);_(@_)">
                  <c:v>444600.67681892001</c:v>
                </c:pt>
                <c:pt idx="188" formatCode="_-* #,##0_-;\-* #,##0_-;_-* &quot;-&quot;??_-;_-@_-">
                  <c:v>447290.77340553998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7DC0-4E94-8C70-38DF539C2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533248"/>
        <c:axId val="194534784"/>
      </c:lineChart>
      <c:lineChart>
        <c:grouping val="standard"/>
        <c:varyColors val="0"/>
        <c:ser>
          <c:idx val="1"/>
          <c:order val="1"/>
          <c:tx>
            <c:strRef>
              <c:f>'Tesouro - BNDES'!$C$1</c:f>
              <c:strCache>
                <c:ptCount val="1"/>
                <c:pt idx="0">
                  <c:v>% PIB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marker>
            <c:symbol val="none"/>
          </c:marker>
          <c:cat>
            <c:numRef>
              <c:f>'Tesouro - BNDES'!$A$2:$A$168</c:f>
              <c:numCache>
                <c:formatCode>mmm\-yy</c:formatCode>
                <c:ptCount val="167"/>
                <c:pt idx="0">
                  <c:v>37226</c:v>
                </c:pt>
                <c:pt idx="1">
                  <c:v>37257</c:v>
                </c:pt>
                <c:pt idx="2">
                  <c:v>37288</c:v>
                </c:pt>
                <c:pt idx="3">
                  <c:v>37316</c:v>
                </c:pt>
                <c:pt idx="4">
                  <c:v>37347</c:v>
                </c:pt>
                <c:pt idx="5">
                  <c:v>37377</c:v>
                </c:pt>
                <c:pt idx="6">
                  <c:v>37408</c:v>
                </c:pt>
                <c:pt idx="7">
                  <c:v>37438</c:v>
                </c:pt>
                <c:pt idx="8">
                  <c:v>37469</c:v>
                </c:pt>
                <c:pt idx="9">
                  <c:v>37500</c:v>
                </c:pt>
                <c:pt idx="10">
                  <c:v>37530</c:v>
                </c:pt>
                <c:pt idx="11">
                  <c:v>37561</c:v>
                </c:pt>
                <c:pt idx="12">
                  <c:v>37591</c:v>
                </c:pt>
                <c:pt idx="13">
                  <c:v>37622</c:v>
                </c:pt>
                <c:pt idx="14">
                  <c:v>37653</c:v>
                </c:pt>
                <c:pt idx="15">
                  <c:v>37681</c:v>
                </c:pt>
                <c:pt idx="16">
                  <c:v>37712</c:v>
                </c:pt>
                <c:pt idx="17">
                  <c:v>37742</c:v>
                </c:pt>
                <c:pt idx="18">
                  <c:v>37773</c:v>
                </c:pt>
                <c:pt idx="19">
                  <c:v>37803</c:v>
                </c:pt>
                <c:pt idx="20">
                  <c:v>37834</c:v>
                </c:pt>
                <c:pt idx="21">
                  <c:v>37865</c:v>
                </c:pt>
                <c:pt idx="22">
                  <c:v>37895</c:v>
                </c:pt>
                <c:pt idx="23">
                  <c:v>37926</c:v>
                </c:pt>
                <c:pt idx="24">
                  <c:v>37956</c:v>
                </c:pt>
                <c:pt idx="25">
                  <c:v>37987</c:v>
                </c:pt>
                <c:pt idx="26">
                  <c:v>38018</c:v>
                </c:pt>
                <c:pt idx="27">
                  <c:v>38047</c:v>
                </c:pt>
                <c:pt idx="28">
                  <c:v>38078</c:v>
                </c:pt>
                <c:pt idx="29">
                  <c:v>38108</c:v>
                </c:pt>
                <c:pt idx="30">
                  <c:v>38139</c:v>
                </c:pt>
                <c:pt idx="31">
                  <c:v>38169</c:v>
                </c:pt>
                <c:pt idx="32">
                  <c:v>38200</c:v>
                </c:pt>
                <c:pt idx="33">
                  <c:v>38231</c:v>
                </c:pt>
                <c:pt idx="34">
                  <c:v>38261</c:v>
                </c:pt>
                <c:pt idx="35">
                  <c:v>38292</c:v>
                </c:pt>
                <c:pt idx="36">
                  <c:v>38322</c:v>
                </c:pt>
                <c:pt idx="37">
                  <c:v>38353</c:v>
                </c:pt>
                <c:pt idx="38">
                  <c:v>38384</c:v>
                </c:pt>
                <c:pt idx="39">
                  <c:v>38412</c:v>
                </c:pt>
                <c:pt idx="40">
                  <c:v>38443</c:v>
                </c:pt>
                <c:pt idx="41">
                  <c:v>38473</c:v>
                </c:pt>
                <c:pt idx="42">
                  <c:v>38504</c:v>
                </c:pt>
                <c:pt idx="43">
                  <c:v>38534</c:v>
                </c:pt>
                <c:pt idx="44">
                  <c:v>38565</c:v>
                </c:pt>
                <c:pt idx="45">
                  <c:v>38596</c:v>
                </c:pt>
                <c:pt idx="46">
                  <c:v>38626</c:v>
                </c:pt>
                <c:pt idx="47">
                  <c:v>38657</c:v>
                </c:pt>
                <c:pt idx="48">
                  <c:v>38687</c:v>
                </c:pt>
                <c:pt idx="49">
                  <c:v>38718</c:v>
                </c:pt>
                <c:pt idx="50">
                  <c:v>38749</c:v>
                </c:pt>
                <c:pt idx="51">
                  <c:v>38777</c:v>
                </c:pt>
                <c:pt idx="52">
                  <c:v>38808</c:v>
                </c:pt>
                <c:pt idx="53">
                  <c:v>38838</c:v>
                </c:pt>
                <c:pt idx="54">
                  <c:v>38869</c:v>
                </c:pt>
                <c:pt idx="55">
                  <c:v>38899</c:v>
                </c:pt>
                <c:pt idx="56">
                  <c:v>38930</c:v>
                </c:pt>
                <c:pt idx="57">
                  <c:v>38961</c:v>
                </c:pt>
                <c:pt idx="58">
                  <c:v>38991</c:v>
                </c:pt>
                <c:pt idx="59">
                  <c:v>39022</c:v>
                </c:pt>
                <c:pt idx="60">
                  <c:v>39052</c:v>
                </c:pt>
                <c:pt idx="61">
                  <c:v>39083</c:v>
                </c:pt>
                <c:pt idx="62">
                  <c:v>39114</c:v>
                </c:pt>
                <c:pt idx="63">
                  <c:v>39142</c:v>
                </c:pt>
                <c:pt idx="64">
                  <c:v>39173</c:v>
                </c:pt>
                <c:pt idx="65">
                  <c:v>39203</c:v>
                </c:pt>
                <c:pt idx="66">
                  <c:v>39234</c:v>
                </c:pt>
                <c:pt idx="67">
                  <c:v>39264</c:v>
                </c:pt>
                <c:pt idx="68">
                  <c:v>39295</c:v>
                </c:pt>
                <c:pt idx="69">
                  <c:v>39326</c:v>
                </c:pt>
                <c:pt idx="70">
                  <c:v>39356</c:v>
                </c:pt>
                <c:pt idx="71">
                  <c:v>39387</c:v>
                </c:pt>
                <c:pt idx="72">
                  <c:v>39417</c:v>
                </c:pt>
                <c:pt idx="73">
                  <c:v>39448</c:v>
                </c:pt>
                <c:pt idx="74">
                  <c:v>39479</c:v>
                </c:pt>
                <c:pt idx="75">
                  <c:v>39508</c:v>
                </c:pt>
                <c:pt idx="76">
                  <c:v>39539</c:v>
                </c:pt>
                <c:pt idx="77">
                  <c:v>39569</c:v>
                </c:pt>
                <c:pt idx="78">
                  <c:v>39600</c:v>
                </c:pt>
                <c:pt idx="79">
                  <c:v>39630</c:v>
                </c:pt>
                <c:pt idx="80">
                  <c:v>39661</c:v>
                </c:pt>
                <c:pt idx="81">
                  <c:v>39692</c:v>
                </c:pt>
                <c:pt idx="82">
                  <c:v>39722</c:v>
                </c:pt>
                <c:pt idx="83">
                  <c:v>39753</c:v>
                </c:pt>
                <c:pt idx="84">
                  <c:v>39783</c:v>
                </c:pt>
                <c:pt idx="85">
                  <c:v>39814</c:v>
                </c:pt>
                <c:pt idx="86">
                  <c:v>39845</c:v>
                </c:pt>
                <c:pt idx="87">
                  <c:v>39873</c:v>
                </c:pt>
                <c:pt idx="88">
                  <c:v>39904</c:v>
                </c:pt>
                <c:pt idx="89">
                  <c:v>39934</c:v>
                </c:pt>
                <c:pt idx="90">
                  <c:v>39965</c:v>
                </c:pt>
                <c:pt idx="91">
                  <c:v>39995</c:v>
                </c:pt>
                <c:pt idx="92">
                  <c:v>40026</c:v>
                </c:pt>
                <c:pt idx="93">
                  <c:v>40057</c:v>
                </c:pt>
                <c:pt idx="94">
                  <c:v>40087</c:v>
                </c:pt>
                <c:pt idx="95">
                  <c:v>40118</c:v>
                </c:pt>
                <c:pt idx="96">
                  <c:v>40148</c:v>
                </c:pt>
                <c:pt idx="97">
                  <c:v>40179</c:v>
                </c:pt>
                <c:pt idx="98">
                  <c:v>40210</c:v>
                </c:pt>
                <c:pt idx="99">
                  <c:v>40238</c:v>
                </c:pt>
                <c:pt idx="100">
                  <c:v>40269</c:v>
                </c:pt>
                <c:pt idx="101">
                  <c:v>40299</c:v>
                </c:pt>
                <c:pt idx="102">
                  <c:v>40330</c:v>
                </c:pt>
                <c:pt idx="103">
                  <c:v>40360</c:v>
                </c:pt>
                <c:pt idx="104">
                  <c:v>40391</c:v>
                </c:pt>
                <c:pt idx="105">
                  <c:v>40422</c:v>
                </c:pt>
                <c:pt idx="106">
                  <c:v>40452</c:v>
                </c:pt>
                <c:pt idx="107">
                  <c:v>40483</c:v>
                </c:pt>
                <c:pt idx="108">
                  <c:v>40513</c:v>
                </c:pt>
                <c:pt idx="109">
                  <c:v>40544</c:v>
                </c:pt>
                <c:pt idx="110">
                  <c:v>40575</c:v>
                </c:pt>
                <c:pt idx="111">
                  <c:v>40603</c:v>
                </c:pt>
                <c:pt idx="112">
                  <c:v>40634</c:v>
                </c:pt>
                <c:pt idx="113">
                  <c:v>40664</c:v>
                </c:pt>
                <c:pt idx="114">
                  <c:v>40695</c:v>
                </c:pt>
                <c:pt idx="115">
                  <c:v>40725</c:v>
                </c:pt>
                <c:pt idx="116">
                  <c:v>40756</c:v>
                </c:pt>
                <c:pt idx="117">
                  <c:v>40787</c:v>
                </c:pt>
                <c:pt idx="118">
                  <c:v>40817</c:v>
                </c:pt>
                <c:pt idx="119">
                  <c:v>40848</c:v>
                </c:pt>
                <c:pt idx="120">
                  <c:v>40878</c:v>
                </c:pt>
                <c:pt idx="121">
                  <c:v>40909</c:v>
                </c:pt>
                <c:pt idx="122">
                  <c:v>40940</c:v>
                </c:pt>
                <c:pt idx="123">
                  <c:v>40969</c:v>
                </c:pt>
                <c:pt idx="124">
                  <c:v>41000</c:v>
                </c:pt>
                <c:pt idx="125">
                  <c:v>41030</c:v>
                </c:pt>
                <c:pt idx="126">
                  <c:v>41061</c:v>
                </c:pt>
                <c:pt idx="127">
                  <c:v>41091</c:v>
                </c:pt>
                <c:pt idx="128">
                  <c:v>41122</c:v>
                </c:pt>
                <c:pt idx="129">
                  <c:v>41153</c:v>
                </c:pt>
                <c:pt idx="130">
                  <c:v>41183</c:v>
                </c:pt>
                <c:pt idx="131">
                  <c:v>41214</c:v>
                </c:pt>
                <c:pt idx="132">
                  <c:v>41244</c:v>
                </c:pt>
                <c:pt idx="133">
                  <c:v>41275</c:v>
                </c:pt>
                <c:pt idx="134">
                  <c:v>41306</c:v>
                </c:pt>
                <c:pt idx="135">
                  <c:v>41334</c:v>
                </c:pt>
                <c:pt idx="136">
                  <c:v>41365</c:v>
                </c:pt>
                <c:pt idx="137">
                  <c:v>41395</c:v>
                </c:pt>
                <c:pt idx="138">
                  <c:v>41426</c:v>
                </c:pt>
                <c:pt idx="139">
                  <c:v>41456</c:v>
                </c:pt>
                <c:pt idx="140">
                  <c:v>41487</c:v>
                </c:pt>
                <c:pt idx="141">
                  <c:v>41518</c:v>
                </c:pt>
                <c:pt idx="142">
                  <c:v>41548</c:v>
                </c:pt>
                <c:pt idx="143">
                  <c:v>41579</c:v>
                </c:pt>
                <c:pt idx="144">
                  <c:v>41609</c:v>
                </c:pt>
                <c:pt idx="145">
                  <c:v>41640</c:v>
                </c:pt>
                <c:pt idx="146">
                  <c:v>41671</c:v>
                </c:pt>
                <c:pt idx="147">
                  <c:v>41699</c:v>
                </c:pt>
                <c:pt idx="148">
                  <c:v>41730</c:v>
                </c:pt>
                <c:pt idx="149">
                  <c:v>41760</c:v>
                </c:pt>
                <c:pt idx="150">
                  <c:v>41791</c:v>
                </c:pt>
                <c:pt idx="151">
                  <c:v>41821</c:v>
                </c:pt>
                <c:pt idx="152">
                  <c:v>41852</c:v>
                </c:pt>
                <c:pt idx="153">
                  <c:v>41883</c:v>
                </c:pt>
                <c:pt idx="154">
                  <c:v>41913</c:v>
                </c:pt>
                <c:pt idx="155">
                  <c:v>41944</c:v>
                </c:pt>
                <c:pt idx="156">
                  <c:v>41974</c:v>
                </c:pt>
                <c:pt idx="157">
                  <c:v>42005</c:v>
                </c:pt>
                <c:pt idx="158">
                  <c:v>42036</c:v>
                </c:pt>
                <c:pt idx="159">
                  <c:v>42064</c:v>
                </c:pt>
                <c:pt idx="160">
                  <c:v>42095</c:v>
                </c:pt>
                <c:pt idx="161">
                  <c:v>42125</c:v>
                </c:pt>
                <c:pt idx="162">
                  <c:v>42156</c:v>
                </c:pt>
                <c:pt idx="163">
                  <c:v>42186</c:v>
                </c:pt>
                <c:pt idx="164">
                  <c:v>42217</c:v>
                </c:pt>
                <c:pt idx="165">
                  <c:v>42248</c:v>
                </c:pt>
                <c:pt idx="166">
                  <c:v>42278</c:v>
                </c:pt>
              </c:numCache>
            </c:numRef>
          </c:cat>
          <c:val>
            <c:numRef>
              <c:f>'Tesouro - BNDES'!$C$2:$C$190</c:f>
              <c:numCache>
                <c:formatCode>0.0%</c:formatCode>
                <c:ptCount val="189"/>
                <c:pt idx="0">
                  <c:v>3.231679213957304E-3</c:v>
                </c:pt>
                <c:pt idx="1">
                  <c:v>3.2157075183185026E-3</c:v>
                </c:pt>
                <c:pt idx="2">
                  <c:v>3.2178950719964202E-3</c:v>
                </c:pt>
                <c:pt idx="3">
                  <c:v>3.2194691472977907E-3</c:v>
                </c:pt>
                <c:pt idx="4">
                  <c:v>4.0815176951085634E-3</c:v>
                </c:pt>
                <c:pt idx="5">
                  <c:v>4.131323995259225E-3</c:v>
                </c:pt>
                <c:pt idx="6">
                  <c:v>4.1308762547314264E-3</c:v>
                </c:pt>
                <c:pt idx="7">
                  <c:v>4.1100314932009758E-3</c:v>
                </c:pt>
                <c:pt idx="8">
                  <c:v>5.8192795883144511E-3</c:v>
                </c:pt>
                <c:pt idx="9">
                  <c:v>6.2126053356242848E-3</c:v>
                </c:pt>
                <c:pt idx="10">
                  <c:v>6.9926899554661323E-3</c:v>
                </c:pt>
                <c:pt idx="11">
                  <c:v>7.0682621903733903E-3</c:v>
                </c:pt>
                <c:pt idx="12">
                  <c:v>7.9312750719998763E-3</c:v>
                </c:pt>
                <c:pt idx="13">
                  <c:v>7.7732555931640688E-3</c:v>
                </c:pt>
                <c:pt idx="14">
                  <c:v>7.7918320644673961E-3</c:v>
                </c:pt>
                <c:pt idx="15">
                  <c:v>7.8067887681555134E-3</c:v>
                </c:pt>
                <c:pt idx="16">
                  <c:v>7.5548518649554862E-3</c:v>
                </c:pt>
                <c:pt idx="17">
                  <c:v>7.590910784541151E-3</c:v>
                </c:pt>
                <c:pt idx="18">
                  <c:v>7.6293401970857063E-3</c:v>
                </c:pt>
                <c:pt idx="19">
                  <c:v>8.2773712152224253E-3</c:v>
                </c:pt>
                <c:pt idx="20">
                  <c:v>8.2982544177408381E-3</c:v>
                </c:pt>
                <c:pt idx="21">
                  <c:v>8.3322378470879425E-3</c:v>
                </c:pt>
                <c:pt idx="22">
                  <c:v>8.0144244176878522E-3</c:v>
                </c:pt>
                <c:pt idx="23">
                  <c:v>8.0209461197308617E-3</c:v>
                </c:pt>
                <c:pt idx="24">
                  <c:v>7.9290624455746802E-3</c:v>
                </c:pt>
                <c:pt idx="25">
                  <c:v>7.9028328016865941E-3</c:v>
                </c:pt>
                <c:pt idx="26">
                  <c:v>8.9143376715804367E-3</c:v>
                </c:pt>
                <c:pt idx="27">
                  <c:v>8.8483319835680942E-3</c:v>
                </c:pt>
                <c:pt idx="28">
                  <c:v>9.3170820939014899E-3</c:v>
                </c:pt>
                <c:pt idx="29">
                  <c:v>9.3711916442373137E-3</c:v>
                </c:pt>
                <c:pt idx="30">
                  <c:v>9.3079975008476465E-3</c:v>
                </c:pt>
                <c:pt idx="31">
                  <c:v>9.0284217480259207E-3</c:v>
                </c:pt>
                <c:pt idx="32">
                  <c:v>9.0162625820680783E-3</c:v>
                </c:pt>
                <c:pt idx="33">
                  <c:v>9.4301103725768706E-3</c:v>
                </c:pt>
                <c:pt idx="34">
                  <c:v>9.1470329817631372E-3</c:v>
                </c:pt>
                <c:pt idx="35">
                  <c:v>9.1236923139954886E-3</c:v>
                </c:pt>
                <c:pt idx="36">
                  <c:v>9.0784232950540389E-3</c:v>
                </c:pt>
                <c:pt idx="37">
                  <c:v>8.7731528901201453E-3</c:v>
                </c:pt>
                <c:pt idx="38">
                  <c:v>8.6267349452740019E-3</c:v>
                </c:pt>
                <c:pt idx="39">
                  <c:v>8.589950722870188E-3</c:v>
                </c:pt>
                <c:pt idx="40">
                  <c:v>8.5027417686558693E-3</c:v>
                </c:pt>
                <c:pt idx="41">
                  <c:v>8.5364585387816636E-3</c:v>
                </c:pt>
                <c:pt idx="42">
                  <c:v>8.5399703306240863E-3</c:v>
                </c:pt>
                <c:pt idx="43">
                  <c:v>8.2157509193449586E-3</c:v>
                </c:pt>
                <c:pt idx="44">
                  <c:v>8.1978453765500937E-3</c:v>
                </c:pt>
                <c:pt idx="45">
                  <c:v>8.1519755895728754E-3</c:v>
                </c:pt>
                <c:pt idx="46">
                  <c:v>7.7732172441624184E-3</c:v>
                </c:pt>
                <c:pt idx="47">
                  <c:v>7.7571000666661468E-3</c:v>
                </c:pt>
                <c:pt idx="48">
                  <c:v>7.7463032192480862E-3</c:v>
                </c:pt>
                <c:pt idx="49">
                  <c:v>6.9913932678928826E-3</c:v>
                </c:pt>
                <c:pt idx="50">
                  <c:v>6.9610435227306974E-3</c:v>
                </c:pt>
                <c:pt idx="51">
                  <c:v>6.888476236555593E-3</c:v>
                </c:pt>
                <c:pt idx="52">
                  <c:v>6.8532785298394813E-3</c:v>
                </c:pt>
                <c:pt idx="53">
                  <c:v>6.8181633852170123E-3</c:v>
                </c:pt>
                <c:pt idx="54">
                  <c:v>6.8010406574042972E-3</c:v>
                </c:pt>
                <c:pt idx="55">
                  <c:v>6.5526048166003681E-3</c:v>
                </c:pt>
                <c:pt idx="56">
                  <c:v>4.543477395821437E-3</c:v>
                </c:pt>
                <c:pt idx="57">
                  <c:v>4.4792369443994546E-3</c:v>
                </c:pt>
                <c:pt idx="58">
                  <c:v>4.1249659897099914E-3</c:v>
                </c:pt>
                <c:pt idx="59">
                  <c:v>4.097149785907455E-3</c:v>
                </c:pt>
                <c:pt idx="60">
                  <c:v>4.1308969335333888E-3</c:v>
                </c:pt>
                <c:pt idx="61">
                  <c:v>3.5235727638214033E-3</c:v>
                </c:pt>
                <c:pt idx="62">
                  <c:v>3.5342021284403991E-3</c:v>
                </c:pt>
                <c:pt idx="63">
                  <c:v>3.438012468821426E-3</c:v>
                </c:pt>
                <c:pt idx="64">
                  <c:v>3.0333028118889999E-3</c:v>
                </c:pt>
                <c:pt idx="65">
                  <c:v>2.9919405230791891E-3</c:v>
                </c:pt>
                <c:pt idx="66">
                  <c:v>2.9905868499052321E-3</c:v>
                </c:pt>
                <c:pt idx="67">
                  <c:v>2.6829721945461752E-3</c:v>
                </c:pt>
                <c:pt idx="68">
                  <c:v>2.6439182441770088E-3</c:v>
                </c:pt>
                <c:pt idx="69">
                  <c:v>2.612118039368077E-3</c:v>
                </c:pt>
                <c:pt idx="70">
                  <c:v>2.3920815069051441E-3</c:v>
                </c:pt>
                <c:pt idx="71">
                  <c:v>2.3901632396140871E-3</c:v>
                </c:pt>
                <c:pt idx="72">
                  <c:v>2.4429279195624805E-3</c:v>
                </c:pt>
                <c:pt idx="73">
                  <c:v>2.4017102510012723E-3</c:v>
                </c:pt>
                <c:pt idx="74">
                  <c:v>2.403870588874727E-3</c:v>
                </c:pt>
                <c:pt idx="75">
                  <c:v>6.0297237468934922E-3</c:v>
                </c:pt>
                <c:pt idx="76">
                  <c:v>5.8648482104006342E-3</c:v>
                </c:pt>
                <c:pt idx="77">
                  <c:v>5.7495132489000372E-3</c:v>
                </c:pt>
                <c:pt idx="78">
                  <c:v>6.4605968841067703E-3</c:v>
                </c:pt>
                <c:pt idx="79">
                  <c:v>6.3484712410326405E-3</c:v>
                </c:pt>
                <c:pt idx="80">
                  <c:v>6.5006664136997528E-3</c:v>
                </c:pt>
                <c:pt idx="81">
                  <c:v>8.7426109205285471E-3</c:v>
                </c:pt>
                <c:pt idx="82">
                  <c:v>1.0786534391681962E-2</c:v>
                </c:pt>
                <c:pt idx="83">
                  <c:v>1.1298258882065797E-2</c:v>
                </c:pt>
                <c:pt idx="84">
                  <c:v>1.1400667373149766E-2</c:v>
                </c:pt>
                <c:pt idx="85">
                  <c:v>1.287216703052301E-2</c:v>
                </c:pt>
                <c:pt idx="86">
                  <c:v>1.2970059399301665E-2</c:v>
                </c:pt>
                <c:pt idx="87">
                  <c:v>1.6915442797712565E-2</c:v>
                </c:pt>
                <c:pt idx="88">
                  <c:v>1.6523285481779303E-2</c:v>
                </c:pt>
                <c:pt idx="89">
                  <c:v>1.5983609901275009E-2</c:v>
                </c:pt>
                <c:pt idx="90">
                  <c:v>2.414897271426427E-2</c:v>
                </c:pt>
                <c:pt idx="91">
                  <c:v>3.1660221207056818E-2</c:v>
                </c:pt>
                <c:pt idx="92">
                  <c:v>4.2824556347265195E-2</c:v>
                </c:pt>
                <c:pt idx="93">
                  <c:v>4.1928239999627658E-2</c:v>
                </c:pt>
                <c:pt idx="94">
                  <c:v>3.9669947600594176E-2</c:v>
                </c:pt>
                <c:pt idx="95">
                  <c:v>3.934604724014424E-2</c:v>
                </c:pt>
                <c:pt idx="96">
                  <c:v>3.8774416490204106E-2</c:v>
                </c:pt>
                <c:pt idx="97">
                  <c:v>3.9121702712628229E-2</c:v>
                </c:pt>
                <c:pt idx="98">
                  <c:v>3.8267890420191117E-2</c:v>
                </c:pt>
                <c:pt idx="99">
                  <c:v>3.7502196676233147E-2</c:v>
                </c:pt>
                <c:pt idx="100">
                  <c:v>5.7670375990809458E-2</c:v>
                </c:pt>
                <c:pt idx="101">
                  <c:v>5.9077316206356562E-2</c:v>
                </c:pt>
                <c:pt idx="102">
                  <c:v>5.8885658955193078E-2</c:v>
                </c:pt>
                <c:pt idx="103">
                  <c:v>5.7921249214633611E-2</c:v>
                </c:pt>
                <c:pt idx="104">
                  <c:v>5.7254862349030988E-2</c:v>
                </c:pt>
                <c:pt idx="105">
                  <c:v>6.2810264166877558E-2</c:v>
                </c:pt>
                <c:pt idx="106">
                  <c:v>6.2217800354421697E-2</c:v>
                </c:pt>
                <c:pt idx="107">
                  <c:v>6.1549023538307254E-2</c:v>
                </c:pt>
                <c:pt idx="108">
                  <c:v>6.0919270096282736E-2</c:v>
                </c:pt>
                <c:pt idx="109">
                  <c:v>6.0372070767833651E-2</c:v>
                </c:pt>
                <c:pt idx="110">
                  <c:v>5.9476779912431901E-2</c:v>
                </c:pt>
                <c:pt idx="111">
                  <c:v>5.9694766336491879E-2</c:v>
                </c:pt>
                <c:pt idx="112">
                  <c:v>5.8872698852755805E-2</c:v>
                </c:pt>
                <c:pt idx="113">
                  <c:v>5.8794778548805521E-2</c:v>
                </c:pt>
                <c:pt idx="114">
                  <c:v>6.528504359749103E-2</c:v>
                </c:pt>
                <c:pt idx="115">
                  <c:v>6.4731198060432676E-2</c:v>
                </c:pt>
                <c:pt idx="116">
                  <c:v>6.434758554366822E-2</c:v>
                </c:pt>
                <c:pt idx="117">
                  <c:v>6.6364922791064679E-2</c:v>
                </c:pt>
                <c:pt idx="118">
                  <c:v>6.5214589070824447E-2</c:v>
                </c:pt>
                <c:pt idx="119">
                  <c:v>6.5552503821687924E-2</c:v>
                </c:pt>
                <c:pt idx="120">
                  <c:v>6.9058213702526447E-2</c:v>
                </c:pt>
                <c:pt idx="121">
                  <c:v>7.0470447798490002E-2</c:v>
                </c:pt>
                <c:pt idx="122">
                  <c:v>7.017766621487595E-2</c:v>
                </c:pt>
                <c:pt idx="123">
                  <c:v>7.0101734980381275E-2</c:v>
                </c:pt>
                <c:pt idx="124">
                  <c:v>7.0107644479616704E-2</c:v>
                </c:pt>
                <c:pt idx="125">
                  <c:v>7.04876406267025E-2</c:v>
                </c:pt>
                <c:pt idx="126">
                  <c:v>7.2405100315152626E-2</c:v>
                </c:pt>
                <c:pt idx="127">
                  <c:v>7.2049157255424046E-2</c:v>
                </c:pt>
                <c:pt idx="128">
                  <c:v>7.1531639952370177E-2</c:v>
                </c:pt>
                <c:pt idx="129">
                  <c:v>7.0945972054617099E-2</c:v>
                </c:pt>
                <c:pt idx="130">
                  <c:v>7.4679958432368632E-2</c:v>
                </c:pt>
                <c:pt idx="131">
                  <c:v>7.4679843905528204E-2</c:v>
                </c:pt>
                <c:pt idx="132">
                  <c:v>7.7194531885088763E-2</c:v>
                </c:pt>
                <c:pt idx="133">
                  <c:v>7.6355979684138944E-2</c:v>
                </c:pt>
                <c:pt idx="134">
                  <c:v>7.6054639339379476E-2</c:v>
                </c:pt>
                <c:pt idx="135">
                  <c:v>7.571442830294936E-2</c:v>
                </c:pt>
                <c:pt idx="136">
                  <c:v>7.4888183198704827E-2</c:v>
                </c:pt>
                <c:pt idx="137">
                  <c:v>7.5443657637009984E-2</c:v>
                </c:pt>
                <c:pt idx="138">
                  <c:v>7.5265363059479951E-2</c:v>
                </c:pt>
                <c:pt idx="139">
                  <c:v>7.5102748853046811E-2</c:v>
                </c:pt>
                <c:pt idx="140">
                  <c:v>7.5129482093646824E-2</c:v>
                </c:pt>
                <c:pt idx="141">
                  <c:v>7.3773944044611878E-2</c:v>
                </c:pt>
                <c:pt idx="142">
                  <c:v>7.3364137599743043E-2</c:v>
                </c:pt>
                <c:pt idx="143">
                  <c:v>7.3275977085932018E-2</c:v>
                </c:pt>
                <c:pt idx="144">
                  <c:v>7.7464708460143125E-2</c:v>
                </c:pt>
                <c:pt idx="145">
                  <c:v>7.7196519952670684E-2</c:v>
                </c:pt>
                <c:pt idx="146">
                  <c:v>7.616670941537812E-2</c:v>
                </c:pt>
                <c:pt idx="147">
                  <c:v>7.5613474860188087E-2</c:v>
                </c:pt>
                <c:pt idx="148">
                  <c:v>7.5224906886921669E-2</c:v>
                </c:pt>
                <c:pt idx="149">
                  <c:v>7.4907496506439367E-2</c:v>
                </c:pt>
                <c:pt idx="150">
                  <c:v>8.0145624562125373E-2</c:v>
                </c:pt>
                <c:pt idx="151">
                  <c:v>8.0151949022405619E-2</c:v>
                </c:pt>
                <c:pt idx="152">
                  <c:v>8.0020860735636759E-2</c:v>
                </c:pt>
                <c:pt idx="153">
                  <c:v>8.007962095064311E-2</c:v>
                </c:pt>
                <c:pt idx="154">
                  <c:v>7.9846660089013075E-2</c:v>
                </c:pt>
                <c:pt idx="155">
                  <c:v>7.9901768141076954E-2</c:v>
                </c:pt>
                <c:pt idx="156">
                  <c:v>8.4420418827365437E-2</c:v>
                </c:pt>
                <c:pt idx="157">
                  <c:v>8.4499207146615588E-2</c:v>
                </c:pt>
                <c:pt idx="158">
                  <c:v>8.5093725571437615E-2</c:v>
                </c:pt>
                <c:pt idx="159">
                  <c:v>8.5536238574355439E-2</c:v>
                </c:pt>
                <c:pt idx="160">
                  <c:v>8.5125973404588801E-2</c:v>
                </c:pt>
                <c:pt idx="161">
                  <c:v>8.5796541820685551E-2</c:v>
                </c:pt>
                <c:pt idx="162">
                  <c:v>8.5538820117439948E-2</c:v>
                </c:pt>
                <c:pt idx="163">
                  <c:v>8.6202376890051793E-2</c:v>
                </c:pt>
                <c:pt idx="164">
                  <c:v>8.6953382690879377E-2</c:v>
                </c:pt>
                <c:pt idx="165">
                  <c:v>8.7780525000061282E-2</c:v>
                </c:pt>
                <c:pt idx="166">
                  <c:v>8.7714304048514227E-2</c:v>
                </c:pt>
                <c:pt idx="167">
                  <c:v>8.7879504916171594E-2</c:v>
                </c:pt>
                <c:pt idx="168">
                  <c:v>8.5744276853110882E-2</c:v>
                </c:pt>
                <c:pt idx="169">
                  <c:v>8.5609654203969654E-2</c:v>
                </c:pt>
                <c:pt idx="170">
                  <c:v>8.4020001115749102E-2</c:v>
                </c:pt>
                <c:pt idx="171">
                  <c:v>8.3921552966826352E-2</c:v>
                </c:pt>
                <c:pt idx="172">
                  <c:v>8.403001010277783E-2</c:v>
                </c:pt>
                <c:pt idx="173">
                  <c:v>8.4321222903989537E-2</c:v>
                </c:pt>
                <c:pt idx="174">
                  <c:v>8.3714629276515656E-2</c:v>
                </c:pt>
                <c:pt idx="175">
                  <c:v>8.3922237873427841E-2</c:v>
                </c:pt>
                <c:pt idx="176">
                  <c:v>8.3887637536296869E-2</c:v>
                </c:pt>
                <c:pt idx="177">
                  <c:v>8.4141413898550399E-2</c:v>
                </c:pt>
                <c:pt idx="178">
                  <c:v>8.4377253663087251E-2</c:v>
                </c:pt>
                <c:pt idx="179">
                  <c:v>8.462112704490686E-2</c:v>
                </c:pt>
                <c:pt idx="180">
                  <c:v>6.8559926732920856E-2</c:v>
                </c:pt>
                <c:pt idx="181">
                  <c:v>6.8420337887363611E-2</c:v>
                </c:pt>
                <c:pt idx="182">
                  <c:v>6.8424557298321725E-2</c:v>
                </c:pt>
                <c:pt idx="183">
                  <c:v>6.8521778933952754E-2</c:v>
                </c:pt>
                <c:pt idx="184">
                  <c:v>6.8634946067483771E-2</c:v>
                </c:pt>
                <c:pt idx="185">
                  <c:v>6.8625499416245545E-2</c:v>
                </c:pt>
                <c:pt idx="186">
                  <c:v>6.8813879723869611E-2</c:v>
                </c:pt>
                <c:pt idx="187">
                  <c:v>6.884167261891054E-2</c:v>
                </c:pt>
                <c:pt idx="188">
                  <c:v>6.9124425265688669E-2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7DC0-4E94-8C70-38DF539C28D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4668032"/>
        <c:axId val="194669568"/>
      </c:lineChart>
      <c:dateAx>
        <c:axId val="194533248"/>
        <c:scaling>
          <c:orientation val="minMax"/>
        </c:scaling>
        <c:delete val="0"/>
        <c:axPos val="b"/>
        <c:numFmt formatCode="mmm\-yy" sourceLinked="0"/>
        <c:majorTickMark val="none"/>
        <c:minorTickMark val="none"/>
        <c:tickLblPos val="nextTo"/>
        <c:crossAx val="194534784"/>
        <c:crosses val="autoZero"/>
        <c:auto val="1"/>
        <c:lblOffset val="100"/>
        <c:baseTimeUnit val="months"/>
      </c:dateAx>
      <c:valAx>
        <c:axId val="194534784"/>
        <c:scaling>
          <c:orientation val="minMax"/>
          <c:max val="600000"/>
        </c:scaling>
        <c:delete val="0"/>
        <c:axPos val="l"/>
        <c:majorGridlines/>
        <c:numFmt formatCode="#,##0" sourceLinked="0"/>
        <c:majorTickMark val="none"/>
        <c:minorTickMark val="none"/>
        <c:tickLblPos val="nextTo"/>
        <c:spPr>
          <a:ln w="9525">
            <a:noFill/>
          </a:ln>
        </c:spPr>
        <c:crossAx val="194533248"/>
        <c:crosses val="autoZero"/>
        <c:crossBetween val="between"/>
        <c:majorUnit val="120000"/>
        <c:dispUnits>
          <c:builtInUnit val="thousands"/>
        </c:dispUnits>
      </c:valAx>
      <c:dateAx>
        <c:axId val="194668032"/>
        <c:scaling>
          <c:orientation val="minMax"/>
        </c:scaling>
        <c:delete val="1"/>
        <c:axPos val="b"/>
        <c:numFmt formatCode="mmm\-yy" sourceLinked="1"/>
        <c:majorTickMark val="out"/>
        <c:minorTickMark val="none"/>
        <c:tickLblPos val="nextTo"/>
        <c:crossAx val="194669568"/>
        <c:crosses val="autoZero"/>
        <c:auto val="1"/>
        <c:lblOffset val="100"/>
        <c:baseTimeUnit val="months"/>
      </c:dateAx>
      <c:valAx>
        <c:axId val="194669568"/>
        <c:scaling>
          <c:orientation val="minMax"/>
        </c:scaling>
        <c:delete val="0"/>
        <c:axPos val="r"/>
        <c:numFmt formatCode="0%" sourceLinked="0"/>
        <c:majorTickMark val="out"/>
        <c:minorTickMark val="none"/>
        <c:tickLblPos val="nextTo"/>
        <c:crossAx val="194668032"/>
        <c:crosses val="max"/>
        <c:crossBetween val="between"/>
        <c:majorUnit val="2.0000000000000004E-2"/>
      </c:valAx>
    </c:plotArea>
    <c:legend>
      <c:legendPos val="b"/>
      <c:layout/>
      <c:overlay val="0"/>
    </c:legend>
    <c:plotVisOnly val="1"/>
    <c:dispBlanksAs val="gap"/>
    <c:showDLblsOverMax val="0"/>
  </c:chart>
  <c:txPr>
    <a:bodyPr/>
    <a:lstStyle/>
    <a:p>
      <a:pPr>
        <a:defRPr sz="1000" b="1"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r>
              <a:rPr lang="pt-BR"/>
              <a:t>Taxa de inadimplência no Sistema Financeiro (em %)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'Inadimplência - BCB x BNDES'!$J$1</c:f>
              <c:strCache>
                <c:ptCount val="1"/>
                <c:pt idx="0">
                  <c:v>Livres</c:v>
                </c:pt>
              </c:strCache>
            </c:strRef>
          </c:tx>
          <c:spPr>
            <a:ln w="28575" cap="rnd">
              <a:solidFill>
                <a:schemeClr val="accent6">
                  <a:lumMod val="75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'Inadimplência - BCB x BNDES'!$I$10:$I$36</c:f>
              <c:numCache>
                <c:formatCode>mmm\-yy</c:formatCode>
                <c:ptCount val="27"/>
                <c:pt idx="0">
                  <c:v>40603</c:v>
                </c:pt>
                <c:pt idx="1">
                  <c:v>40695</c:v>
                </c:pt>
                <c:pt idx="2">
                  <c:v>40787</c:v>
                </c:pt>
                <c:pt idx="3">
                  <c:v>40878</c:v>
                </c:pt>
                <c:pt idx="4">
                  <c:v>40969</c:v>
                </c:pt>
                <c:pt idx="5">
                  <c:v>41061</c:v>
                </c:pt>
                <c:pt idx="6">
                  <c:v>41153</c:v>
                </c:pt>
                <c:pt idx="7">
                  <c:v>41244</c:v>
                </c:pt>
                <c:pt idx="8">
                  <c:v>41334</c:v>
                </c:pt>
                <c:pt idx="9">
                  <c:v>41426</c:v>
                </c:pt>
                <c:pt idx="10">
                  <c:v>41518</c:v>
                </c:pt>
                <c:pt idx="11">
                  <c:v>41609</c:v>
                </c:pt>
                <c:pt idx="12">
                  <c:v>41699</c:v>
                </c:pt>
                <c:pt idx="13">
                  <c:v>41791</c:v>
                </c:pt>
                <c:pt idx="14">
                  <c:v>41883</c:v>
                </c:pt>
                <c:pt idx="15">
                  <c:v>41974</c:v>
                </c:pt>
                <c:pt idx="16">
                  <c:v>42064</c:v>
                </c:pt>
                <c:pt idx="17">
                  <c:v>42156</c:v>
                </c:pt>
                <c:pt idx="18">
                  <c:v>42248</c:v>
                </c:pt>
                <c:pt idx="19">
                  <c:v>42339</c:v>
                </c:pt>
                <c:pt idx="20">
                  <c:v>42430</c:v>
                </c:pt>
                <c:pt idx="21">
                  <c:v>42522</c:v>
                </c:pt>
                <c:pt idx="22">
                  <c:v>42614</c:v>
                </c:pt>
                <c:pt idx="23">
                  <c:v>42705</c:v>
                </c:pt>
                <c:pt idx="24">
                  <c:v>42795</c:v>
                </c:pt>
                <c:pt idx="25">
                  <c:v>42887</c:v>
                </c:pt>
                <c:pt idx="26">
                  <c:v>42948</c:v>
                </c:pt>
              </c:numCache>
            </c:numRef>
          </c:cat>
          <c:val>
            <c:numRef>
              <c:f>'Inadimplência - BCB x BNDES'!$J$10:$J$36</c:f>
              <c:numCache>
                <c:formatCode>0.0%</c:formatCode>
                <c:ptCount val="27"/>
                <c:pt idx="0">
                  <c:v>4.3299999999999998E-2</c:v>
                </c:pt>
                <c:pt idx="1">
                  <c:v>4.6300000000000001E-2</c:v>
                </c:pt>
                <c:pt idx="2">
                  <c:v>4.8799999999999996E-2</c:v>
                </c:pt>
                <c:pt idx="3">
                  <c:v>5.0700000000000002E-2</c:v>
                </c:pt>
                <c:pt idx="4">
                  <c:v>5.2600000000000001E-2</c:v>
                </c:pt>
                <c:pt idx="5">
                  <c:v>5.3499999999999999E-2</c:v>
                </c:pt>
                <c:pt idx="6">
                  <c:v>5.4000000000000006E-2</c:v>
                </c:pt>
                <c:pt idx="7">
                  <c:v>5.2400000000000002E-2</c:v>
                </c:pt>
                <c:pt idx="8">
                  <c:v>5.0900000000000001E-2</c:v>
                </c:pt>
                <c:pt idx="9">
                  <c:v>4.8399999999999999E-2</c:v>
                </c:pt>
                <c:pt idx="10">
                  <c:v>4.7100000000000003E-2</c:v>
                </c:pt>
                <c:pt idx="11">
                  <c:v>4.3700000000000003E-2</c:v>
                </c:pt>
                <c:pt idx="12">
                  <c:v>4.41E-2</c:v>
                </c:pt>
                <c:pt idx="13">
                  <c:v>4.4800000000000006E-2</c:v>
                </c:pt>
                <c:pt idx="14">
                  <c:v>4.6100000000000002E-2</c:v>
                </c:pt>
                <c:pt idx="15">
                  <c:v>4.3299999999999998E-2</c:v>
                </c:pt>
                <c:pt idx="16">
                  <c:v>4.4000000000000004E-2</c:v>
                </c:pt>
                <c:pt idx="17">
                  <c:v>4.5999999999999999E-2</c:v>
                </c:pt>
                <c:pt idx="18">
                  <c:v>4.9100000000000005E-2</c:v>
                </c:pt>
                <c:pt idx="19">
                  <c:v>5.2999999999999999E-2</c:v>
                </c:pt>
                <c:pt idx="20">
                  <c:v>5.5300000000000002E-2</c:v>
                </c:pt>
                <c:pt idx="21">
                  <c:v>5.6399999999999999E-2</c:v>
                </c:pt>
                <c:pt idx="22">
                  <c:v>5.8899999999999994E-2</c:v>
                </c:pt>
                <c:pt idx="23">
                  <c:v>5.6500000000000002E-2</c:v>
                </c:pt>
                <c:pt idx="24">
                  <c:v>5.7500000000000002E-2</c:v>
                </c:pt>
                <c:pt idx="25">
                  <c:v>5.5599999999999997E-2</c:v>
                </c:pt>
                <c:pt idx="26" formatCode="0.00%">
                  <c:v>5.62E-2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DF4C-45B2-9BAA-8C2ECC523DE2}"/>
            </c:ext>
          </c:extLst>
        </c:ser>
        <c:ser>
          <c:idx val="1"/>
          <c:order val="1"/>
          <c:tx>
            <c:strRef>
              <c:f>'Inadimplência - BCB x BNDES'!$K$1</c:f>
              <c:strCache>
                <c:ptCount val="1"/>
                <c:pt idx="0">
                  <c:v>Direcionados</c:v>
                </c:pt>
              </c:strCache>
            </c:strRef>
          </c:tx>
          <c:spPr>
            <a:ln w="28575" cap="rnd">
              <a:solidFill>
                <a:srgbClr val="00B050"/>
              </a:solidFill>
              <a:round/>
            </a:ln>
            <a:effectLst/>
          </c:spPr>
          <c:marker>
            <c:symbol val="none"/>
          </c:marker>
          <c:cat>
            <c:numRef>
              <c:f>'Inadimplência - BCB x BNDES'!$I$10:$I$36</c:f>
              <c:numCache>
                <c:formatCode>mmm\-yy</c:formatCode>
                <c:ptCount val="27"/>
                <c:pt idx="0">
                  <c:v>40603</c:v>
                </c:pt>
                <c:pt idx="1">
                  <c:v>40695</c:v>
                </c:pt>
                <c:pt idx="2">
                  <c:v>40787</c:v>
                </c:pt>
                <c:pt idx="3">
                  <c:v>40878</c:v>
                </c:pt>
                <c:pt idx="4">
                  <c:v>40969</c:v>
                </c:pt>
                <c:pt idx="5">
                  <c:v>41061</c:v>
                </c:pt>
                <c:pt idx="6">
                  <c:v>41153</c:v>
                </c:pt>
                <c:pt idx="7">
                  <c:v>41244</c:v>
                </c:pt>
                <c:pt idx="8">
                  <c:v>41334</c:v>
                </c:pt>
                <c:pt idx="9">
                  <c:v>41426</c:v>
                </c:pt>
                <c:pt idx="10">
                  <c:v>41518</c:v>
                </c:pt>
                <c:pt idx="11">
                  <c:v>41609</c:v>
                </c:pt>
                <c:pt idx="12">
                  <c:v>41699</c:v>
                </c:pt>
                <c:pt idx="13">
                  <c:v>41791</c:v>
                </c:pt>
                <c:pt idx="14">
                  <c:v>41883</c:v>
                </c:pt>
                <c:pt idx="15">
                  <c:v>41974</c:v>
                </c:pt>
                <c:pt idx="16">
                  <c:v>42064</c:v>
                </c:pt>
                <c:pt idx="17">
                  <c:v>42156</c:v>
                </c:pt>
                <c:pt idx="18">
                  <c:v>42248</c:v>
                </c:pt>
                <c:pt idx="19">
                  <c:v>42339</c:v>
                </c:pt>
                <c:pt idx="20">
                  <c:v>42430</c:v>
                </c:pt>
                <c:pt idx="21">
                  <c:v>42522</c:v>
                </c:pt>
                <c:pt idx="22">
                  <c:v>42614</c:v>
                </c:pt>
                <c:pt idx="23">
                  <c:v>42705</c:v>
                </c:pt>
                <c:pt idx="24">
                  <c:v>42795</c:v>
                </c:pt>
                <c:pt idx="25">
                  <c:v>42887</c:v>
                </c:pt>
                <c:pt idx="26">
                  <c:v>42948</c:v>
                </c:pt>
              </c:numCache>
            </c:numRef>
          </c:cat>
          <c:val>
            <c:numRef>
              <c:f>'Inadimplência - BCB x BNDES'!$K$10:$K$36</c:f>
              <c:numCache>
                <c:formatCode>0.0%</c:formatCode>
                <c:ptCount val="27"/>
                <c:pt idx="0">
                  <c:v>1.1699999999999999E-2</c:v>
                </c:pt>
                <c:pt idx="1">
                  <c:v>1.0700000000000001E-2</c:v>
                </c:pt>
                <c:pt idx="2">
                  <c:v>1.0700000000000001E-2</c:v>
                </c:pt>
                <c:pt idx="3">
                  <c:v>1.0800000000000001E-2</c:v>
                </c:pt>
                <c:pt idx="4">
                  <c:v>1.1000000000000001E-2</c:v>
                </c:pt>
                <c:pt idx="5">
                  <c:v>1.11E-2</c:v>
                </c:pt>
                <c:pt idx="6">
                  <c:v>1.11E-2</c:v>
                </c:pt>
                <c:pt idx="7">
                  <c:v>1.06E-2</c:v>
                </c:pt>
                <c:pt idx="8">
                  <c:v>1.1200000000000002E-2</c:v>
                </c:pt>
                <c:pt idx="9">
                  <c:v>1.09E-2</c:v>
                </c:pt>
                <c:pt idx="10">
                  <c:v>1.0700000000000001E-2</c:v>
                </c:pt>
                <c:pt idx="11">
                  <c:v>9.300000000000001E-3</c:v>
                </c:pt>
                <c:pt idx="12">
                  <c:v>1.06E-2</c:v>
                </c:pt>
                <c:pt idx="13">
                  <c:v>1.06E-2</c:v>
                </c:pt>
                <c:pt idx="14">
                  <c:v>1.01E-2</c:v>
                </c:pt>
                <c:pt idx="15">
                  <c:v>9.7999999999999997E-3</c:v>
                </c:pt>
                <c:pt idx="16">
                  <c:v>1.1399999999999999E-2</c:v>
                </c:pt>
                <c:pt idx="17">
                  <c:v>1.1399999999999999E-2</c:v>
                </c:pt>
                <c:pt idx="18">
                  <c:v>1.23E-2</c:v>
                </c:pt>
                <c:pt idx="19">
                  <c:v>1.3899999999999999E-2</c:v>
                </c:pt>
                <c:pt idx="20">
                  <c:v>1.4999999999999999E-2</c:v>
                </c:pt>
                <c:pt idx="21">
                  <c:v>1.38E-2</c:v>
                </c:pt>
                <c:pt idx="22">
                  <c:v>1.5900000000000001E-2</c:v>
                </c:pt>
                <c:pt idx="23">
                  <c:v>1.7600000000000001E-2</c:v>
                </c:pt>
                <c:pt idx="24">
                  <c:v>1.95E-2</c:v>
                </c:pt>
                <c:pt idx="25">
                  <c:v>1.9300000000000001E-2</c:v>
                </c:pt>
                <c:pt idx="26" formatCode="0.00%">
                  <c:v>1.8100000000000002E-2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DF4C-45B2-9BAA-8C2ECC523DE2}"/>
            </c:ext>
          </c:extLst>
        </c:ser>
        <c:ser>
          <c:idx val="3"/>
          <c:order val="2"/>
          <c:tx>
            <c:strRef>
              <c:f>'Inadimplência - BCB x BNDES'!$L$1</c:f>
              <c:strCache>
                <c:ptCount val="1"/>
                <c:pt idx="0">
                  <c:v>BNDES (BCB)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'Inadimplência - BCB x BNDES'!$I$10:$I$36</c:f>
              <c:numCache>
                <c:formatCode>mmm\-yy</c:formatCode>
                <c:ptCount val="27"/>
                <c:pt idx="0">
                  <c:v>40603</c:v>
                </c:pt>
                <c:pt idx="1">
                  <c:v>40695</c:v>
                </c:pt>
                <c:pt idx="2">
                  <c:v>40787</c:v>
                </c:pt>
                <c:pt idx="3">
                  <c:v>40878</c:v>
                </c:pt>
                <c:pt idx="4">
                  <c:v>40969</c:v>
                </c:pt>
                <c:pt idx="5">
                  <c:v>41061</c:v>
                </c:pt>
                <c:pt idx="6">
                  <c:v>41153</c:v>
                </c:pt>
                <c:pt idx="7">
                  <c:v>41244</c:v>
                </c:pt>
                <c:pt idx="8">
                  <c:v>41334</c:v>
                </c:pt>
                <c:pt idx="9">
                  <c:v>41426</c:v>
                </c:pt>
                <c:pt idx="10">
                  <c:v>41518</c:v>
                </c:pt>
                <c:pt idx="11">
                  <c:v>41609</c:v>
                </c:pt>
                <c:pt idx="12">
                  <c:v>41699</c:v>
                </c:pt>
                <c:pt idx="13">
                  <c:v>41791</c:v>
                </c:pt>
                <c:pt idx="14">
                  <c:v>41883</c:v>
                </c:pt>
                <c:pt idx="15">
                  <c:v>41974</c:v>
                </c:pt>
                <c:pt idx="16">
                  <c:v>42064</c:v>
                </c:pt>
                <c:pt idx="17">
                  <c:v>42156</c:v>
                </c:pt>
                <c:pt idx="18">
                  <c:v>42248</c:v>
                </c:pt>
                <c:pt idx="19">
                  <c:v>42339</c:v>
                </c:pt>
                <c:pt idx="20">
                  <c:v>42430</c:v>
                </c:pt>
                <c:pt idx="21">
                  <c:v>42522</c:v>
                </c:pt>
                <c:pt idx="22">
                  <c:v>42614</c:v>
                </c:pt>
                <c:pt idx="23">
                  <c:v>42705</c:v>
                </c:pt>
                <c:pt idx="24">
                  <c:v>42795</c:v>
                </c:pt>
                <c:pt idx="25">
                  <c:v>42887</c:v>
                </c:pt>
                <c:pt idx="26">
                  <c:v>42948</c:v>
                </c:pt>
              </c:numCache>
            </c:numRef>
          </c:cat>
          <c:val>
            <c:numRef>
              <c:f>'Inadimplência - BCB x BNDES'!$L$10:$L$36</c:f>
              <c:numCache>
                <c:formatCode>0.0%</c:formatCode>
                <c:ptCount val="27"/>
                <c:pt idx="0">
                  <c:v>4.1720790719226826E-3</c:v>
                </c:pt>
                <c:pt idx="1">
                  <c:v>4.3490213774802326E-3</c:v>
                </c:pt>
                <c:pt idx="2">
                  <c:v>5.2282108477056813E-3</c:v>
                </c:pt>
                <c:pt idx="3">
                  <c:v>4.9734163320650764E-3</c:v>
                </c:pt>
                <c:pt idx="4">
                  <c:v>5.8708553619991255E-3</c:v>
                </c:pt>
                <c:pt idx="5">
                  <c:v>5.9797057614783961E-3</c:v>
                </c:pt>
                <c:pt idx="6">
                  <c:v>6.1520856577774686E-3</c:v>
                </c:pt>
                <c:pt idx="7">
                  <c:v>5.580837243706803E-3</c:v>
                </c:pt>
                <c:pt idx="8">
                  <c:v>5.3688256921300649E-3</c:v>
                </c:pt>
                <c:pt idx="9">
                  <c:v>5.5888178644775931E-3</c:v>
                </c:pt>
                <c:pt idx="10">
                  <c:v>4.7262583934202448E-3</c:v>
                </c:pt>
                <c:pt idx="11">
                  <c:v>4.1435572010312827E-3</c:v>
                </c:pt>
                <c:pt idx="12">
                  <c:v>4.3557382753644435E-3</c:v>
                </c:pt>
                <c:pt idx="13">
                  <c:v>4.7562995029438076E-3</c:v>
                </c:pt>
                <c:pt idx="14">
                  <c:v>4.3852778402699655E-3</c:v>
                </c:pt>
                <c:pt idx="15">
                  <c:v>4.1826297808750896E-3</c:v>
                </c:pt>
                <c:pt idx="16">
                  <c:v>5.5508108362951718E-3</c:v>
                </c:pt>
                <c:pt idx="17">
                  <c:v>6.5931451249486355E-3</c:v>
                </c:pt>
                <c:pt idx="18">
                  <c:v>7.4614719542693822E-3</c:v>
                </c:pt>
                <c:pt idx="19">
                  <c:v>8.354211902126556E-3</c:v>
                </c:pt>
                <c:pt idx="20">
                  <c:v>9.7854120545706243E-3</c:v>
                </c:pt>
                <c:pt idx="21">
                  <c:v>1.0881521375763918E-2</c:v>
                </c:pt>
                <c:pt idx="22">
                  <c:v>1.0989291525355766E-2</c:v>
                </c:pt>
                <c:pt idx="23">
                  <c:v>1.6392405568783665E-2</c:v>
                </c:pt>
                <c:pt idx="24">
                  <c:v>1.8812982152057237E-2</c:v>
                </c:pt>
                <c:pt idx="25">
                  <c:v>1.9163976127274936E-2</c:v>
                </c:pt>
                <c:pt idx="26">
                  <c:v>1.2324078957483746E-2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2-DF4C-45B2-9BAA-8C2ECC523DE2}"/>
            </c:ext>
          </c:extLst>
        </c:ser>
        <c:ser>
          <c:idx val="2"/>
          <c:order val="3"/>
          <c:tx>
            <c:strRef>
              <c:f>'Inadimplência - BCB x BNDES'!$M$1</c:f>
              <c:strCache>
                <c:ptCount val="1"/>
                <c:pt idx="0">
                  <c:v>BNDES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'Inadimplência - BCB x BNDES'!$I$10:$I$36</c:f>
              <c:numCache>
                <c:formatCode>mmm\-yy</c:formatCode>
                <c:ptCount val="27"/>
                <c:pt idx="0">
                  <c:v>40603</c:v>
                </c:pt>
                <c:pt idx="1">
                  <c:v>40695</c:v>
                </c:pt>
                <c:pt idx="2">
                  <c:v>40787</c:v>
                </c:pt>
                <c:pt idx="3">
                  <c:v>40878</c:v>
                </c:pt>
                <c:pt idx="4">
                  <c:v>40969</c:v>
                </c:pt>
                <c:pt idx="5">
                  <c:v>41061</c:v>
                </c:pt>
                <c:pt idx="6">
                  <c:v>41153</c:v>
                </c:pt>
                <c:pt idx="7">
                  <c:v>41244</c:v>
                </c:pt>
                <c:pt idx="8">
                  <c:v>41334</c:v>
                </c:pt>
                <c:pt idx="9">
                  <c:v>41426</c:v>
                </c:pt>
                <c:pt idx="10">
                  <c:v>41518</c:v>
                </c:pt>
                <c:pt idx="11">
                  <c:v>41609</c:v>
                </c:pt>
                <c:pt idx="12">
                  <c:v>41699</c:v>
                </c:pt>
                <c:pt idx="13">
                  <c:v>41791</c:v>
                </c:pt>
                <c:pt idx="14">
                  <c:v>41883</c:v>
                </c:pt>
                <c:pt idx="15">
                  <c:v>41974</c:v>
                </c:pt>
                <c:pt idx="16">
                  <c:v>42064</c:v>
                </c:pt>
                <c:pt idx="17">
                  <c:v>42156</c:v>
                </c:pt>
                <c:pt idx="18">
                  <c:v>42248</c:v>
                </c:pt>
                <c:pt idx="19">
                  <c:v>42339</c:v>
                </c:pt>
                <c:pt idx="20">
                  <c:v>42430</c:v>
                </c:pt>
                <c:pt idx="21">
                  <c:v>42522</c:v>
                </c:pt>
                <c:pt idx="22">
                  <c:v>42614</c:v>
                </c:pt>
                <c:pt idx="23">
                  <c:v>42705</c:v>
                </c:pt>
                <c:pt idx="24">
                  <c:v>42795</c:v>
                </c:pt>
                <c:pt idx="25">
                  <c:v>42887</c:v>
                </c:pt>
                <c:pt idx="26">
                  <c:v>42948</c:v>
                </c:pt>
              </c:numCache>
            </c:numRef>
          </c:cat>
          <c:val>
            <c:numRef>
              <c:f>'Inadimplência - BCB x BNDES'!$M$10:$M$36</c:f>
              <c:numCache>
                <c:formatCode>0.0%</c:formatCode>
                <c:ptCount val="27"/>
                <c:pt idx="0">
                  <c:v>1.4E-3</c:v>
                </c:pt>
                <c:pt idx="1">
                  <c:v>2.935301072200253E-4</c:v>
                </c:pt>
                <c:pt idx="2">
                  <c:v>2.0000000000000001E-4</c:v>
                </c:pt>
                <c:pt idx="3">
                  <c:v>1.1904850482518472E-3</c:v>
                </c:pt>
                <c:pt idx="4">
                  <c:v>1.1000000000000001E-3</c:v>
                </c:pt>
                <c:pt idx="5">
                  <c:v>1.6438548630706366E-3</c:v>
                </c:pt>
                <c:pt idx="6">
                  <c:v>1.1999999999999999E-3</c:v>
                </c:pt>
                <c:pt idx="7">
                  <c:v>1.4769450859012457E-3</c:v>
                </c:pt>
                <c:pt idx="8">
                  <c:v>5.0000000000000001E-4</c:v>
                </c:pt>
                <c:pt idx="9">
                  <c:v>3.9868036798197963E-4</c:v>
                </c:pt>
                <c:pt idx="10">
                  <c:v>2.0000000000000001E-4</c:v>
                </c:pt>
                <c:pt idx="11">
                  <c:v>2.4737466660218807E-4</c:v>
                </c:pt>
                <c:pt idx="12">
                  <c:v>1E-4</c:v>
                </c:pt>
                <c:pt idx="13">
                  <c:v>7.0791742463448791E-4</c:v>
                </c:pt>
                <c:pt idx="14">
                  <c:v>2.0000000000000001E-4</c:v>
                </c:pt>
                <c:pt idx="15">
                  <c:v>6.6509364160721751E-4</c:v>
                </c:pt>
                <c:pt idx="16">
                  <c:v>1E-4</c:v>
                </c:pt>
                <c:pt idx="17">
                  <c:v>2.0000000000000001E-4</c:v>
                </c:pt>
                <c:pt idx="18">
                  <c:v>2.9999999999999997E-4</c:v>
                </c:pt>
                <c:pt idx="19">
                  <c:v>2.0000000000000001E-4</c:v>
                </c:pt>
                <c:pt idx="20">
                  <c:v>2.0000000000000001E-4</c:v>
                </c:pt>
                <c:pt idx="21">
                  <c:v>1.1000000000000001E-3</c:v>
                </c:pt>
                <c:pt idx="22">
                  <c:v>1.9E-3</c:v>
                </c:pt>
                <c:pt idx="23">
                  <c:v>2.0999999999999999E-3</c:v>
                </c:pt>
                <c:pt idx="24">
                  <c:v>2.4299999999999999E-2</c:v>
                </c:pt>
                <c:pt idx="25">
                  <c:v>2.0899999999999998E-2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DF4C-45B2-9BAA-8C2ECC523DE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695680"/>
        <c:axId val="190697472"/>
      </c:lineChart>
      <c:dateAx>
        <c:axId val="190695680"/>
        <c:scaling>
          <c:orientation val="minMax"/>
        </c:scaling>
        <c:delete val="0"/>
        <c:axPos val="b"/>
        <c:numFmt formatCode="mmm\-yy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0697472"/>
        <c:crosses val="autoZero"/>
        <c:auto val="1"/>
        <c:lblOffset val="100"/>
        <c:baseTimeUnit val="months"/>
      </c:dateAx>
      <c:valAx>
        <c:axId val="190697472"/>
        <c:scaling>
          <c:orientation val="minMax"/>
          <c:max val="6.0000000000000012E-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0695680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Calibri (Corpo)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chemeClr val="tx1"/>
          </a:solidFill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Taxa de inadimplência no BNDES (em %)</a:t>
            </a:r>
          </a:p>
        </c:rich>
      </c:tx>
      <c:overlay val="0"/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'Inadimplência - BCB x BNDES'!$L$1</c:f>
              <c:strCache>
                <c:ptCount val="1"/>
                <c:pt idx="0">
                  <c:v>BNDES (BCB)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</a:ln>
          </c:spPr>
          <c:marker>
            <c:symbol val="none"/>
          </c:marker>
          <c:cat>
            <c:numRef>
              <c:f>'Inadimplência - BCB x BNDES'!$I$2:$I$36</c:f>
              <c:numCache>
                <c:formatCode>mmm\-yy</c:formatCode>
                <c:ptCount val="35"/>
                <c:pt idx="0">
                  <c:v>39783</c:v>
                </c:pt>
                <c:pt idx="1">
                  <c:v>39873</c:v>
                </c:pt>
                <c:pt idx="2">
                  <c:v>39965</c:v>
                </c:pt>
                <c:pt idx="3">
                  <c:v>40148</c:v>
                </c:pt>
                <c:pt idx="4">
                  <c:v>40238</c:v>
                </c:pt>
                <c:pt idx="5">
                  <c:v>40330</c:v>
                </c:pt>
                <c:pt idx="6">
                  <c:v>40422</c:v>
                </c:pt>
                <c:pt idx="7">
                  <c:v>40513</c:v>
                </c:pt>
                <c:pt idx="8">
                  <c:v>40603</c:v>
                </c:pt>
                <c:pt idx="9">
                  <c:v>40695</c:v>
                </c:pt>
                <c:pt idx="10">
                  <c:v>40787</c:v>
                </c:pt>
                <c:pt idx="11">
                  <c:v>40878</c:v>
                </c:pt>
                <c:pt idx="12">
                  <c:v>40969</c:v>
                </c:pt>
                <c:pt idx="13">
                  <c:v>41061</c:v>
                </c:pt>
                <c:pt idx="14">
                  <c:v>41153</c:v>
                </c:pt>
                <c:pt idx="15">
                  <c:v>41244</c:v>
                </c:pt>
                <c:pt idx="16">
                  <c:v>41334</c:v>
                </c:pt>
                <c:pt idx="17">
                  <c:v>41426</c:v>
                </c:pt>
                <c:pt idx="18">
                  <c:v>41518</c:v>
                </c:pt>
                <c:pt idx="19">
                  <c:v>41609</c:v>
                </c:pt>
                <c:pt idx="20">
                  <c:v>41699</c:v>
                </c:pt>
                <c:pt idx="21">
                  <c:v>41791</c:v>
                </c:pt>
                <c:pt idx="22">
                  <c:v>41883</c:v>
                </c:pt>
                <c:pt idx="23">
                  <c:v>41974</c:v>
                </c:pt>
                <c:pt idx="24">
                  <c:v>42064</c:v>
                </c:pt>
                <c:pt idx="25">
                  <c:v>42156</c:v>
                </c:pt>
                <c:pt idx="26">
                  <c:v>42248</c:v>
                </c:pt>
                <c:pt idx="27">
                  <c:v>42339</c:v>
                </c:pt>
                <c:pt idx="28">
                  <c:v>42430</c:v>
                </c:pt>
                <c:pt idx="29">
                  <c:v>42522</c:v>
                </c:pt>
                <c:pt idx="30">
                  <c:v>42614</c:v>
                </c:pt>
                <c:pt idx="31">
                  <c:v>42705</c:v>
                </c:pt>
                <c:pt idx="32">
                  <c:v>42795</c:v>
                </c:pt>
                <c:pt idx="33">
                  <c:v>42887</c:v>
                </c:pt>
                <c:pt idx="34">
                  <c:v>42948</c:v>
                </c:pt>
              </c:numCache>
            </c:numRef>
          </c:cat>
          <c:val>
            <c:numRef>
              <c:f>'Inadimplência - BCB x BNDES'!$L$2:$L$36</c:f>
              <c:numCache>
                <c:formatCode>General</c:formatCode>
                <c:ptCount val="35"/>
                <c:pt idx="8" formatCode="0.0%">
                  <c:v>4.1720790719226826E-3</c:v>
                </c:pt>
                <c:pt idx="9" formatCode="0.0%">
                  <c:v>4.3490213774802326E-3</c:v>
                </c:pt>
                <c:pt idx="10" formatCode="0.0%">
                  <c:v>5.2282108477056813E-3</c:v>
                </c:pt>
                <c:pt idx="11" formatCode="0.0%">
                  <c:v>4.9734163320650764E-3</c:v>
                </c:pt>
                <c:pt idx="12" formatCode="0.0%">
                  <c:v>5.8708553619991255E-3</c:v>
                </c:pt>
                <c:pt idx="13" formatCode="0.0%">
                  <c:v>5.9797057614783961E-3</c:v>
                </c:pt>
                <c:pt idx="14" formatCode="0.0%">
                  <c:v>6.1520856577774686E-3</c:v>
                </c:pt>
                <c:pt idx="15" formatCode="0.0%">
                  <c:v>5.580837243706803E-3</c:v>
                </c:pt>
                <c:pt idx="16" formatCode="0.0%">
                  <c:v>5.3688256921300649E-3</c:v>
                </c:pt>
                <c:pt idx="17" formatCode="0.0%">
                  <c:v>5.5888178644775931E-3</c:v>
                </c:pt>
                <c:pt idx="18" formatCode="0.0%">
                  <c:v>4.7262583934202448E-3</c:v>
                </c:pt>
                <c:pt idx="19" formatCode="0.0%">
                  <c:v>4.1435572010312827E-3</c:v>
                </c:pt>
                <c:pt idx="20" formatCode="0.0%">
                  <c:v>4.3557382753644435E-3</c:v>
                </c:pt>
                <c:pt idx="21" formatCode="0.0%">
                  <c:v>4.7562995029438076E-3</c:v>
                </c:pt>
                <c:pt idx="22" formatCode="0.0%">
                  <c:v>4.3852778402699655E-3</c:v>
                </c:pt>
                <c:pt idx="23" formatCode="0.0%">
                  <c:v>4.1826297808750896E-3</c:v>
                </c:pt>
                <c:pt idx="24" formatCode="0.0%">
                  <c:v>5.5508108362951718E-3</c:v>
                </c:pt>
                <c:pt idx="25" formatCode="0.0%">
                  <c:v>6.5931451249486355E-3</c:v>
                </c:pt>
                <c:pt idx="26" formatCode="0.0%">
                  <c:v>7.4614719542693822E-3</c:v>
                </c:pt>
                <c:pt idx="27" formatCode="0.0%">
                  <c:v>8.354211902126556E-3</c:v>
                </c:pt>
                <c:pt idx="28" formatCode="0.0%">
                  <c:v>9.7854120545706243E-3</c:v>
                </c:pt>
                <c:pt idx="29" formatCode="0.0%">
                  <c:v>1.0881521375763918E-2</c:v>
                </c:pt>
                <c:pt idx="30" formatCode="0.0%">
                  <c:v>1.0989291525355766E-2</c:v>
                </c:pt>
                <c:pt idx="31" formatCode="0.0%">
                  <c:v>1.6392405568783665E-2</c:v>
                </c:pt>
                <c:pt idx="32" formatCode="0.0%">
                  <c:v>1.8812982152057237E-2</c:v>
                </c:pt>
                <c:pt idx="33" formatCode="0.0%">
                  <c:v>1.9163976127274936E-2</c:v>
                </c:pt>
                <c:pt idx="34" formatCode="0.0%">
                  <c:v>1.2324078957483746E-2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F9A9-4497-A5AE-A5CD10FEAFC5}"/>
            </c:ext>
          </c:extLst>
        </c:ser>
        <c:ser>
          <c:idx val="1"/>
          <c:order val="1"/>
          <c:tx>
            <c:strRef>
              <c:f>'Inadimplência - BCB x BNDES'!$M$1</c:f>
              <c:strCache>
                <c:ptCount val="1"/>
                <c:pt idx="0">
                  <c:v>BNDES</c:v>
                </c:pt>
              </c:strCache>
            </c:strRef>
          </c:tx>
          <c:spPr>
            <a:ln>
              <a:solidFill>
                <a:schemeClr val="tx2">
                  <a:lumMod val="50000"/>
                </a:schemeClr>
              </a:solidFill>
              <a:prstDash val="sysDash"/>
            </a:ln>
          </c:spPr>
          <c:marker>
            <c:symbol val="none"/>
          </c:marker>
          <c:cat>
            <c:numRef>
              <c:f>'Inadimplência - BCB x BNDES'!$I$2:$I$36</c:f>
              <c:numCache>
                <c:formatCode>mmm\-yy</c:formatCode>
                <c:ptCount val="35"/>
                <c:pt idx="0">
                  <c:v>39783</c:v>
                </c:pt>
                <c:pt idx="1">
                  <c:v>39873</c:v>
                </c:pt>
                <c:pt idx="2">
                  <c:v>39965</c:v>
                </c:pt>
                <c:pt idx="3">
                  <c:v>40148</c:v>
                </c:pt>
                <c:pt idx="4">
                  <c:v>40238</c:v>
                </c:pt>
                <c:pt idx="5">
                  <c:v>40330</c:v>
                </c:pt>
                <c:pt idx="6">
                  <c:v>40422</c:v>
                </c:pt>
                <c:pt idx="7">
                  <c:v>40513</c:v>
                </c:pt>
                <c:pt idx="8">
                  <c:v>40603</c:v>
                </c:pt>
                <c:pt idx="9">
                  <c:v>40695</c:v>
                </c:pt>
                <c:pt idx="10">
                  <c:v>40787</c:v>
                </c:pt>
                <c:pt idx="11">
                  <c:v>40878</c:v>
                </c:pt>
                <c:pt idx="12">
                  <c:v>40969</c:v>
                </c:pt>
                <c:pt idx="13">
                  <c:v>41061</c:v>
                </c:pt>
                <c:pt idx="14">
                  <c:v>41153</c:v>
                </c:pt>
                <c:pt idx="15">
                  <c:v>41244</c:v>
                </c:pt>
                <c:pt idx="16">
                  <c:v>41334</c:v>
                </c:pt>
                <c:pt idx="17">
                  <c:v>41426</c:v>
                </c:pt>
                <c:pt idx="18">
                  <c:v>41518</c:v>
                </c:pt>
                <c:pt idx="19">
                  <c:v>41609</c:v>
                </c:pt>
                <c:pt idx="20">
                  <c:v>41699</c:v>
                </c:pt>
                <c:pt idx="21">
                  <c:v>41791</c:v>
                </c:pt>
                <c:pt idx="22">
                  <c:v>41883</c:v>
                </c:pt>
                <c:pt idx="23">
                  <c:v>41974</c:v>
                </c:pt>
                <c:pt idx="24">
                  <c:v>42064</c:v>
                </c:pt>
                <c:pt idx="25">
                  <c:v>42156</c:v>
                </c:pt>
                <c:pt idx="26">
                  <c:v>42248</c:v>
                </c:pt>
                <c:pt idx="27">
                  <c:v>42339</c:v>
                </c:pt>
                <c:pt idx="28">
                  <c:v>42430</c:v>
                </c:pt>
                <c:pt idx="29">
                  <c:v>42522</c:v>
                </c:pt>
                <c:pt idx="30">
                  <c:v>42614</c:v>
                </c:pt>
                <c:pt idx="31">
                  <c:v>42705</c:v>
                </c:pt>
                <c:pt idx="32">
                  <c:v>42795</c:v>
                </c:pt>
                <c:pt idx="33">
                  <c:v>42887</c:v>
                </c:pt>
                <c:pt idx="34">
                  <c:v>42948</c:v>
                </c:pt>
              </c:numCache>
            </c:numRef>
          </c:cat>
          <c:val>
            <c:numRef>
              <c:f>'Inadimplência - BCB x BNDES'!$M$2:$M$36</c:f>
              <c:numCache>
                <c:formatCode>0.0%</c:formatCode>
                <c:ptCount val="35"/>
                <c:pt idx="0">
                  <c:v>4.0000000000000002E-4</c:v>
                </c:pt>
                <c:pt idx="1">
                  <c:v>1.505384121588022E-3</c:v>
                </c:pt>
                <c:pt idx="2">
                  <c:v>8.9999999999999998E-4</c:v>
                </c:pt>
                <c:pt idx="3">
                  <c:v>3.1516698119694688E-3</c:v>
                </c:pt>
                <c:pt idx="4">
                  <c:v>1.1000000000000001E-3</c:v>
                </c:pt>
                <c:pt idx="5">
                  <c:v>3.0237317125316882E-3</c:v>
                </c:pt>
                <c:pt idx="6">
                  <c:v>1.9E-3</c:v>
                </c:pt>
                <c:pt idx="7">
                  <c:v>1.8346465953192992E-3</c:v>
                </c:pt>
                <c:pt idx="8">
                  <c:v>1.4E-3</c:v>
                </c:pt>
                <c:pt idx="9">
                  <c:v>2.935301072200253E-4</c:v>
                </c:pt>
                <c:pt idx="10">
                  <c:v>2.0000000000000001E-4</c:v>
                </c:pt>
                <c:pt idx="11">
                  <c:v>1.1904850482518472E-3</c:v>
                </c:pt>
                <c:pt idx="12">
                  <c:v>1.1000000000000001E-3</c:v>
                </c:pt>
                <c:pt idx="13">
                  <c:v>1.6438548630706366E-3</c:v>
                </c:pt>
                <c:pt idx="14">
                  <c:v>1.1999999999999999E-3</c:v>
                </c:pt>
                <c:pt idx="15">
                  <c:v>1.4769450859012457E-3</c:v>
                </c:pt>
                <c:pt idx="16">
                  <c:v>5.0000000000000001E-4</c:v>
                </c:pt>
                <c:pt idx="17">
                  <c:v>3.9868036798197963E-4</c:v>
                </c:pt>
                <c:pt idx="18">
                  <c:v>2.0000000000000001E-4</c:v>
                </c:pt>
                <c:pt idx="19">
                  <c:v>2.4737466660218807E-4</c:v>
                </c:pt>
                <c:pt idx="20">
                  <c:v>1E-4</c:v>
                </c:pt>
                <c:pt idx="21">
                  <c:v>7.0791742463448791E-4</c:v>
                </c:pt>
                <c:pt idx="22">
                  <c:v>2.0000000000000001E-4</c:v>
                </c:pt>
                <c:pt idx="23">
                  <c:v>6.6509364160721751E-4</c:v>
                </c:pt>
                <c:pt idx="24">
                  <c:v>1E-4</c:v>
                </c:pt>
                <c:pt idx="25">
                  <c:v>2.0000000000000001E-4</c:v>
                </c:pt>
                <c:pt idx="26">
                  <c:v>2.9999999999999997E-4</c:v>
                </c:pt>
                <c:pt idx="27">
                  <c:v>2.0000000000000001E-4</c:v>
                </c:pt>
                <c:pt idx="28">
                  <c:v>2.0000000000000001E-4</c:v>
                </c:pt>
                <c:pt idx="29">
                  <c:v>1.1000000000000001E-3</c:v>
                </c:pt>
                <c:pt idx="30">
                  <c:v>1.9E-3</c:v>
                </c:pt>
                <c:pt idx="31">
                  <c:v>2.0999999999999999E-3</c:v>
                </c:pt>
                <c:pt idx="32">
                  <c:v>2.4299999999999999E-2</c:v>
                </c:pt>
                <c:pt idx="33">
                  <c:v>2.0899999999999998E-2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9A9-4497-A5AE-A5CD10FEAFC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0723584"/>
        <c:axId val="190725120"/>
      </c:lineChart>
      <c:dateAx>
        <c:axId val="190723584"/>
        <c:scaling>
          <c:orientation val="minMax"/>
        </c:scaling>
        <c:delete val="0"/>
        <c:axPos val="b"/>
        <c:numFmt formatCode="mmm\-yy" sourceLinked="1"/>
        <c:majorTickMark val="none"/>
        <c:minorTickMark val="none"/>
        <c:tickLblPos val="nextTo"/>
        <c:crossAx val="190725120"/>
        <c:crosses val="autoZero"/>
        <c:auto val="1"/>
        <c:lblOffset val="100"/>
        <c:baseTimeUnit val="months"/>
      </c:dateAx>
      <c:valAx>
        <c:axId val="190725120"/>
        <c:scaling>
          <c:orientation val="minMax"/>
          <c:max val="3.0000000000000006E-2"/>
          <c:min val="0"/>
        </c:scaling>
        <c:delete val="0"/>
        <c:axPos val="l"/>
        <c:majorGridlines/>
        <c:numFmt formatCode="0.0%" sourceLinked="0"/>
        <c:majorTickMark val="none"/>
        <c:minorTickMark val="none"/>
        <c:tickLblPos val="nextTo"/>
        <c:crossAx val="190723584"/>
        <c:crosses val="autoZero"/>
        <c:crossBetween val="between"/>
        <c:majorUnit val="6.0000000000000019E-3"/>
      </c:valAx>
    </c:plotArea>
    <c:legend>
      <c:legendPos val="b"/>
      <c:overlay val="0"/>
    </c:legend>
    <c:plotVisOnly val="1"/>
    <c:dispBlanksAs val="gap"/>
    <c:showDLblsOverMax val="0"/>
  </c:chart>
  <c:txPr>
    <a:bodyPr/>
    <a:lstStyle/>
    <a:p>
      <a:pPr>
        <a:defRPr sz="1000" b="1"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r>
              <a:rPr lang="pt-BR"/>
              <a:t>Desembolsos do BNDES por porte da empresa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percentStacked"/>
        <c:varyColors val="0"/>
        <c:ser>
          <c:idx val="0"/>
          <c:order val="0"/>
          <c:tx>
            <c:strRef>
              <c:f>'Desembolsos por porte'!$T$5</c:f>
              <c:strCache>
                <c:ptCount val="1"/>
                <c:pt idx="0">
                  <c:v>MPE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noFill/>
            </a:ln>
            <a:effectLst/>
          </c:spPr>
          <c:cat>
            <c:numRef>
              <c:f>'Desembolsos por porte'!$S$6:$S$22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 formatCode="mmm\-yy">
                  <c:v>42948</c:v>
                </c:pt>
              </c:numCache>
            </c:numRef>
          </c:cat>
          <c:val>
            <c:numRef>
              <c:f>'Desembolsos por porte'!$T$6:$T$22</c:f>
              <c:numCache>
                <c:formatCode>0.0%</c:formatCode>
                <c:ptCount val="17"/>
                <c:pt idx="0">
                  <c:v>0.16746055971502127</c:v>
                </c:pt>
                <c:pt idx="1">
                  <c:v>0.15953437056068695</c:v>
                </c:pt>
                <c:pt idx="2">
                  <c:v>0.22098369985957272</c:v>
                </c:pt>
                <c:pt idx="3">
                  <c:v>0.24062300132894254</c:v>
                </c:pt>
                <c:pt idx="4">
                  <c:v>0.1680322625321844</c:v>
                </c:pt>
                <c:pt idx="5">
                  <c:v>0.13700533341429552</c:v>
                </c:pt>
                <c:pt idx="6">
                  <c:v>0.15391489955681592</c:v>
                </c:pt>
                <c:pt idx="7">
                  <c:v>0.14679956248229642</c:v>
                </c:pt>
                <c:pt idx="8">
                  <c:v>0.12226957040583</c:v>
                </c:pt>
                <c:pt idx="9">
                  <c:v>0.18936917499750294</c:v>
                </c:pt>
                <c:pt idx="10">
                  <c:v>0.25414083419670169</c:v>
                </c:pt>
                <c:pt idx="11">
                  <c:v>0.2333201044010739</c:v>
                </c:pt>
                <c:pt idx="12">
                  <c:v>0.24887034635711278</c:v>
                </c:pt>
                <c:pt idx="13">
                  <c:v>0.23753952590740041</c:v>
                </c:pt>
                <c:pt idx="14">
                  <c:v>0.21381692192258464</c:v>
                </c:pt>
                <c:pt idx="15">
                  <c:v>0.23347966780884616</c:v>
                </c:pt>
                <c:pt idx="16">
                  <c:v>0.25211179557685331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3790-4122-8F05-C1AADBA6FEA7}"/>
            </c:ext>
          </c:extLst>
        </c:ser>
        <c:ser>
          <c:idx val="1"/>
          <c:order val="1"/>
          <c:tx>
            <c:strRef>
              <c:f>'Desembolsos por porte'!$U$5</c:f>
              <c:strCache>
                <c:ptCount val="1"/>
                <c:pt idx="0">
                  <c:v>Média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cat>
            <c:numRef>
              <c:f>'Desembolsos por porte'!$S$6:$S$22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 formatCode="mmm\-yy">
                  <c:v>42948</c:v>
                </c:pt>
              </c:numCache>
            </c:numRef>
          </c:cat>
          <c:val>
            <c:numRef>
              <c:f>'Desembolsos por porte'!$U$6:$U$22</c:f>
              <c:numCache>
                <c:formatCode>0.0%</c:formatCode>
                <c:ptCount val="17"/>
                <c:pt idx="0">
                  <c:v>6.1957518294924727E-2</c:v>
                </c:pt>
                <c:pt idx="1">
                  <c:v>6.3273296298517551E-2</c:v>
                </c:pt>
                <c:pt idx="2">
                  <c:v>7.7923219734065061E-2</c:v>
                </c:pt>
                <c:pt idx="3">
                  <c:v>7.5146996380993744E-2</c:v>
                </c:pt>
                <c:pt idx="4">
                  <c:v>8.0197067130108463E-2</c:v>
                </c:pt>
                <c:pt idx="5">
                  <c:v>7.9631606791301657E-2</c:v>
                </c:pt>
                <c:pt idx="6">
                  <c:v>9.3674011402215096E-2</c:v>
                </c:pt>
                <c:pt idx="7">
                  <c:v>9.3590881447994018E-2</c:v>
                </c:pt>
                <c:pt idx="8">
                  <c:v>5.3145428769169785E-2</c:v>
                </c:pt>
                <c:pt idx="9">
                  <c:v>2.7806569757548531E-2</c:v>
                </c:pt>
                <c:pt idx="10">
                  <c:v>7.3665198803151866E-2</c:v>
                </c:pt>
                <c:pt idx="11">
                  <c:v>5.9187612566760722E-2</c:v>
                </c:pt>
                <c:pt idx="12">
                  <c:v>6.2435784864707057E-2</c:v>
                </c:pt>
                <c:pt idx="13">
                  <c:v>6.5453980428776967E-2</c:v>
                </c:pt>
                <c:pt idx="14">
                  <c:v>0.120367509673243</c:v>
                </c:pt>
                <c:pt idx="15">
                  <c:v>7.5175173515665411E-2</c:v>
                </c:pt>
                <c:pt idx="16">
                  <c:v>0.15833628105957967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3790-4122-8F05-C1AADBA6FEA7}"/>
            </c:ext>
          </c:extLst>
        </c:ser>
        <c:ser>
          <c:idx val="2"/>
          <c:order val="2"/>
          <c:tx>
            <c:strRef>
              <c:f>'Desembolsos por porte'!$V$5</c:f>
              <c:strCache>
                <c:ptCount val="1"/>
                <c:pt idx="0">
                  <c:v>Grande e Média-Grande</c:v>
                </c:pt>
              </c:strCache>
            </c:strRef>
          </c:tx>
          <c:spPr>
            <a:solidFill>
              <a:srgbClr val="00B050"/>
            </a:solidFill>
            <a:ln>
              <a:noFill/>
            </a:ln>
            <a:effectLst/>
          </c:spPr>
          <c:cat>
            <c:numRef>
              <c:f>'Desembolsos por porte'!$S$6:$S$22</c:f>
              <c:numCache>
                <c:formatCode>General</c:formatCode>
                <c:ptCount val="17"/>
                <c:pt idx="0">
                  <c:v>2001</c:v>
                </c:pt>
                <c:pt idx="1">
                  <c:v>2002</c:v>
                </c:pt>
                <c:pt idx="2">
                  <c:v>2003</c:v>
                </c:pt>
                <c:pt idx="3">
                  <c:v>2004</c:v>
                </c:pt>
                <c:pt idx="4">
                  <c:v>2005</c:v>
                </c:pt>
                <c:pt idx="5">
                  <c:v>2006</c:v>
                </c:pt>
                <c:pt idx="6">
                  <c:v>2007</c:v>
                </c:pt>
                <c:pt idx="7">
                  <c:v>2008</c:v>
                </c:pt>
                <c:pt idx="8">
                  <c:v>2009</c:v>
                </c:pt>
                <c:pt idx="9">
                  <c:v>2010</c:v>
                </c:pt>
                <c:pt idx="10">
                  <c:v>2011</c:v>
                </c:pt>
                <c:pt idx="11">
                  <c:v>2012</c:v>
                </c:pt>
                <c:pt idx="12">
                  <c:v>2013</c:v>
                </c:pt>
                <c:pt idx="13">
                  <c:v>2014</c:v>
                </c:pt>
                <c:pt idx="14">
                  <c:v>2015</c:v>
                </c:pt>
                <c:pt idx="15">
                  <c:v>2016</c:v>
                </c:pt>
                <c:pt idx="16" formatCode="mmm\-yy">
                  <c:v>42948</c:v>
                </c:pt>
              </c:numCache>
            </c:numRef>
          </c:cat>
          <c:val>
            <c:numRef>
              <c:f>'Desembolsos por porte'!$V$6:$V$22</c:f>
              <c:numCache>
                <c:formatCode>0.0%</c:formatCode>
                <c:ptCount val="17"/>
                <c:pt idx="0">
                  <c:v>0.77058192199005526</c:v>
                </c:pt>
                <c:pt idx="1">
                  <c:v>0.77719233314080038</c:v>
                </c:pt>
                <c:pt idx="2">
                  <c:v>0.70109308040636287</c:v>
                </c:pt>
                <c:pt idx="3">
                  <c:v>0.68423000229006314</c:v>
                </c:pt>
                <c:pt idx="4">
                  <c:v>0.75177067033770884</c:v>
                </c:pt>
                <c:pt idx="5">
                  <c:v>0.78336305979440002</c:v>
                </c:pt>
                <c:pt idx="6">
                  <c:v>0.75241108904096654</c:v>
                </c:pt>
                <c:pt idx="7">
                  <c:v>0.7596095560697107</c:v>
                </c:pt>
                <c:pt idx="8">
                  <c:v>0.82458500082500674</c:v>
                </c:pt>
                <c:pt idx="9">
                  <c:v>0.72938140374894245</c:v>
                </c:pt>
                <c:pt idx="10">
                  <c:v>0.6424065365220808</c:v>
                </c:pt>
                <c:pt idx="11">
                  <c:v>0.67868971517242405</c:v>
                </c:pt>
                <c:pt idx="12">
                  <c:v>0.66629653637288422</c:v>
                </c:pt>
                <c:pt idx="13">
                  <c:v>0.6839049109721308</c:v>
                </c:pt>
                <c:pt idx="14">
                  <c:v>0.72522619940857136</c:v>
                </c:pt>
                <c:pt idx="15">
                  <c:v>0.69134515867549184</c:v>
                </c:pt>
                <c:pt idx="16">
                  <c:v>0.58955414806262085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2-3790-4122-8F05-C1AADBA6FEA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0941440"/>
        <c:axId val="190951424"/>
      </c:areaChart>
      <c:catAx>
        <c:axId val="1909414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7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0951424"/>
        <c:crosses val="autoZero"/>
        <c:auto val="1"/>
        <c:lblAlgn val="ctr"/>
        <c:lblOffset val="100"/>
        <c:noMultiLvlLbl val="0"/>
      </c:catAx>
      <c:valAx>
        <c:axId val="1909514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0941440"/>
        <c:crosses val="autoZero"/>
        <c:crossBetween val="midCat"/>
        <c:majorUnit val="0.2"/>
      </c:valAx>
      <c:spPr>
        <a:noFill/>
        <a:ln>
          <a:noFill/>
        </a:ln>
        <a:effectLst/>
      </c:spPr>
    </c:plotArea>
    <c:legend>
      <c:legendPos val="b"/>
      <c:layout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Calibri (Corpo)"/>
              <a:ea typeface="+mn-ea"/>
              <a:cs typeface="+mn-cs"/>
            </a:defRPr>
          </a:pPr>
          <a:endParaRPr lang="es-ES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chemeClr val="tx1"/>
          </a:solidFill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r>
              <a:rPr lang="pt-BR"/>
              <a:t>Investimentos/PIB (vertical) x </a:t>
            </a:r>
            <a:r>
              <a:rPr lang="pt-BR" sz="1200" b="1" i="0" u="none" strike="noStrike" baseline="0">
                <a:effectLst/>
              </a:rPr>
              <a:t>Desembolsos BNDES/PIB (horizontal)</a:t>
            </a:r>
            <a:endParaRPr lang="pt-BR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8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32D0-40C7-A7F7-86FF16B2AE1D}"/>
              </c:ext>
            </c:extLst>
          </c:dPt>
          <c:dPt>
            <c:idx val="8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32D0-40C7-A7F7-86FF16B2AE1D}"/>
              </c:ext>
            </c:extLst>
          </c:dPt>
          <c:dPt>
            <c:idx val="8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1F18-4325-BD1C-8EE8DDBF0BB3}"/>
              </c:ext>
            </c:extLst>
          </c:dPt>
          <c:dPt>
            <c:idx val="84"/>
            <c:bubble3D val="0"/>
          </c:dPt>
          <c:dPt>
            <c:idx val="85"/>
            <c:marker>
              <c:spPr>
                <a:solidFill>
                  <a:srgbClr val="C0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</c:dPt>
          <c:trendline>
            <c:spPr>
              <a:ln w="19050" cap="rnd">
                <a:solidFill>
                  <a:schemeClr val="accent6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 Séries Trimestrais'!$Q$6:$Q$91</c:f>
              <c:numCache>
                <c:formatCode>0.0%</c:formatCode>
                <c:ptCount val="86"/>
                <c:pt idx="0">
                  <c:v>1.0748809096191402E-2</c:v>
                </c:pt>
                <c:pt idx="1">
                  <c:v>2.1924559058380665E-2</c:v>
                </c:pt>
                <c:pt idx="2">
                  <c:v>3.1952944120791041E-2</c:v>
                </c:pt>
                <c:pt idx="3">
                  <c:v>4.1580945778326946E-2</c:v>
                </c:pt>
                <c:pt idx="4">
                  <c:v>9.0727764252168264E-3</c:v>
                </c:pt>
                <c:pt idx="5">
                  <c:v>1.6874952516787944E-2</c:v>
                </c:pt>
                <c:pt idx="6">
                  <c:v>2.0022058703265806E-2</c:v>
                </c:pt>
                <c:pt idx="7">
                  <c:v>2.7754571138210799E-2</c:v>
                </c:pt>
                <c:pt idx="8">
                  <c:v>1.5337247495433273E-2</c:v>
                </c:pt>
                <c:pt idx="9">
                  <c:v>2.0906113180506187E-2</c:v>
                </c:pt>
                <c:pt idx="10">
                  <c:v>2.2283083189147224E-2</c:v>
                </c:pt>
                <c:pt idx="11">
                  <c:v>1.6982820055891364E-2</c:v>
                </c:pt>
                <c:pt idx="12">
                  <c:v>1.397466004843634E-2</c:v>
                </c:pt>
                <c:pt idx="13">
                  <c:v>1.3769546054516238E-2</c:v>
                </c:pt>
                <c:pt idx="14">
                  <c:v>1.3960756003785806E-2</c:v>
                </c:pt>
                <c:pt idx="15">
                  <c:v>2.3867469916878672E-2</c:v>
                </c:pt>
                <c:pt idx="16">
                  <c:v>1.2425661511512484E-2</c:v>
                </c:pt>
                <c:pt idx="17">
                  <c:v>1.1089914245144787E-2</c:v>
                </c:pt>
                <c:pt idx="18">
                  <c:v>1.7876578450320348E-2</c:v>
                </c:pt>
                <c:pt idx="19">
                  <c:v>3.3811697202256373E-2</c:v>
                </c:pt>
                <c:pt idx="20">
                  <c:v>1.7035245199550311E-2</c:v>
                </c:pt>
                <c:pt idx="21">
                  <c:v>1.6047642635923474E-2</c:v>
                </c:pt>
                <c:pt idx="22">
                  <c:v>1.9204603095742678E-2</c:v>
                </c:pt>
                <c:pt idx="23">
                  <c:v>2.39541737970023E-2</c:v>
                </c:pt>
                <c:pt idx="24">
                  <c:v>1.7727312535731187E-2</c:v>
                </c:pt>
                <c:pt idx="25">
                  <c:v>1.947665773594056E-2</c:v>
                </c:pt>
                <c:pt idx="26">
                  <c:v>3.0039926985975348E-2</c:v>
                </c:pt>
                <c:pt idx="27">
                  <c:v>3.2020876265448722E-2</c:v>
                </c:pt>
                <c:pt idx="28">
                  <c:v>1.3865615940871273E-2</c:v>
                </c:pt>
                <c:pt idx="29">
                  <c:v>1.6000483568373771E-2</c:v>
                </c:pt>
                <c:pt idx="30">
                  <c:v>1.5381821690348385E-2</c:v>
                </c:pt>
                <c:pt idx="31">
                  <c:v>3.1498471726562942E-2</c:v>
                </c:pt>
                <c:pt idx="32">
                  <c:v>1.9128407925348756E-2</c:v>
                </c:pt>
                <c:pt idx="33">
                  <c:v>1.9717931441349212E-2</c:v>
                </c:pt>
                <c:pt idx="34">
                  <c:v>1.9269580060400499E-2</c:v>
                </c:pt>
                <c:pt idx="35">
                  <c:v>2.2988267701255047E-2</c:v>
                </c:pt>
                <c:pt idx="36">
                  <c:v>1.8936969759563046E-2</c:v>
                </c:pt>
                <c:pt idx="37">
                  <c:v>1.9624413146816604E-2</c:v>
                </c:pt>
                <c:pt idx="38">
                  <c:v>2.0209487192431881E-2</c:v>
                </c:pt>
                <c:pt idx="39">
                  <c:v>2.7184812881350412E-2</c:v>
                </c:pt>
                <c:pt idx="40">
                  <c:v>1.2217861816280189E-2</c:v>
                </c:pt>
                <c:pt idx="41">
                  <c:v>1.9722433605968519E-2</c:v>
                </c:pt>
                <c:pt idx="42">
                  <c:v>2.0917775964398283E-2</c:v>
                </c:pt>
                <c:pt idx="43">
                  <c:v>3.0737543936542606E-2</c:v>
                </c:pt>
                <c:pt idx="44">
                  <c:v>2.5908146797486004E-2</c:v>
                </c:pt>
                <c:pt idx="45">
                  <c:v>3.2091029630701685E-2</c:v>
                </c:pt>
                <c:pt idx="46">
                  <c:v>2.4703477390088921E-2</c:v>
                </c:pt>
                <c:pt idx="47">
                  <c:v>3.1792304302536066E-2</c:v>
                </c:pt>
                <c:pt idx="48">
                  <c:v>2.2974341360263845E-2</c:v>
                </c:pt>
                <c:pt idx="49">
                  <c:v>2.796789589863086E-2</c:v>
                </c:pt>
                <c:pt idx="50">
                  <c:v>2.7203949409470324E-2</c:v>
                </c:pt>
                <c:pt idx="51">
                  <c:v>3.7874250904107516E-2</c:v>
                </c:pt>
                <c:pt idx="52">
                  <c:v>2.3664006690427061E-2</c:v>
                </c:pt>
                <c:pt idx="53">
                  <c:v>2.9850256402175066E-2</c:v>
                </c:pt>
                <c:pt idx="54">
                  <c:v>6.3224981280175369E-2</c:v>
                </c:pt>
                <c:pt idx="55">
                  <c:v>4.4058000887175867E-2</c:v>
                </c:pt>
                <c:pt idx="56">
                  <c:v>2.872529670702631E-2</c:v>
                </c:pt>
                <c:pt idx="57">
                  <c:v>3.5856798231670942E-2</c:v>
                </c:pt>
                <c:pt idx="58">
                  <c:v>6.8839168776999513E-2</c:v>
                </c:pt>
                <c:pt idx="59">
                  <c:v>3.8217417669453274E-2</c:v>
                </c:pt>
                <c:pt idx="60">
                  <c:v>2.4460581890741261E-2</c:v>
                </c:pt>
                <c:pt idx="61">
                  <c:v>2.827884079251497E-2</c:v>
                </c:pt>
                <c:pt idx="62">
                  <c:v>3.2370675401461511E-2</c:v>
                </c:pt>
                <c:pt idx="63">
                  <c:v>4.0721878841496278E-2</c:v>
                </c:pt>
                <c:pt idx="64">
                  <c:v>2.167672818402043E-2</c:v>
                </c:pt>
                <c:pt idx="65">
                  <c:v>2.4558804046663989E-2</c:v>
                </c:pt>
                <c:pt idx="66">
                  <c:v>3.3341459632029453E-2</c:v>
                </c:pt>
                <c:pt idx="67">
                  <c:v>4.8302692491579688E-2</c:v>
                </c:pt>
                <c:pt idx="68">
                  <c:v>2.9927303570280648E-2</c:v>
                </c:pt>
                <c:pt idx="69">
                  <c:v>3.8859160325041504E-2</c:v>
                </c:pt>
                <c:pt idx="70">
                  <c:v>3.1758980929081942E-2</c:v>
                </c:pt>
                <c:pt idx="71">
                  <c:v>4.1648166631053647E-2</c:v>
                </c:pt>
                <c:pt idx="72">
                  <c:v>3.1496559483996454E-2</c:v>
                </c:pt>
                <c:pt idx="73">
                  <c:v>2.8410670736459531E-2</c:v>
                </c:pt>
                <c:pt idx="74">
                  <c:v>3.1184609961813322E-2</c:v>
                </c:pt>
                <c:pt idx="75">
                  <c:v>3.8564481410895558E-2</c:v>
                </c:pt>
                <c:pt idx="76">
                  <c:v>2.2847491482614418E-2</c:v>
                </c:pt>
                <c:pt idx="77">
                  <c:v>2.398041076848036E-2</c:v>
                </c:pt>
                <c:pt idx="78">
                  <c:v>1.7002715544974286E-2</c:v>
                </c:pt>
                <c:pt idx="79">
                  <c:v>2.6701469068441085E-2</c:v>
                </c:pt>
                <c:pt idx="80">
                  <c:v>1.2049722950553624E-2</c:v>
                </c:pt>
                <c:pt idx="81">
                  <c:v>1.4166201019622819E-2</c:v>
                </c:pt>
                <c:pt idx="82">
                  <c:v>1.3974774477571648E-2</c:v>
                </c:pt>
                <c:pt idx="83">
                  <c:v>1.5977001198426207E-2</c:v>
                </c:pt>
                <c:pt idx="84">
                  <c:v>9.4483255454352166E-3</c:v>
                </c:pt>
                <c:pt idx="85">
                  <c:v>1.1235209931752744E-2</c:v>
                </c:pt>
              </c:numCache>
            </c:numRef>
          </c:xVal>
          <c:yVal>
            <c:numRef>
              <c:f>' Séries Trimestrais'!$R$6:$R$91</c:f>
              <c:numCache>
                <c:formatCode>0.0%</c:formatCode>
                <c:ptCount val="86"/>
                <c:pt idx="0">
                  <c:v>0.16077840563338952</c:v>
                </c:pt>
                <c:pt idx="1">
                  <c:v>0.17580376400243686</c:v>
                </c:pt>
                <c:pt idx="2">
                  <c:v>0.19146282667971545</c:v>
                </c:pt>
                <c:pt idx="3">
                  <c:v>0.16200142653482216</c:v>
                </c:pt>
                <c:pt idx="4">
                  <c:v>0.16128974665795248</c:v>
                </c:pt>
                <c:pt idx="5">
                  <c:v>0.16371158313707243</c:v>
                </c:pt>
                <c:pt idx="6">
                  <c:v>0.20064041237878216</c:v>
                </c:pt>
                <c:pt idx="7">
                  <c:v>0.18222463760221913</c:v>
                </c:pt>
                <c:pt idx="8">
                  <c:v>0.15790895232911067</c:v>
                </c:pt>
                <c:pt idx="9">
                  <c:v>0.18864466846979427</c:v>
                </c:pt>
                <c:pt idx="10">
                  <c:v>0.19894750457042845</c:v>
                </c:pt>
                <c:pt idx="11">
                  <c:v>0.17918607713914964</c:v>
                </c:pt>
                <c:pt idx="12">
                  <c:v>0.16198958649922129</c:v>
                </c:pt>
                <c:pt idx="13">
                  <c:v>0.18972620314622354</c:v>
                </c:pt>
                <c:pt idx="14">
                  <c:v>0.17034177944141121</c:v>
                </c:pt>
                <c:pt idx="15">
                  <c:v>0.17289230400550332</c:v>
                </c:pt>
                <c:pt idx="16">
                  <c:v>0.20362913683533984</c:v>
                </c:pt>
                <c:pt idx="17">
                  <c:v>0.18730794146874152</c:v>
                </c:pt>
                <c:pt idx="18">
                  <c:v>0.19645348328615525</c:v>
                </c:pt>
                <c:pt idx="19">
                  <c:v>0.1708374989153954</c:v>
                </c:pt>
                <c:pt idx="20">
                  <c:v>0.2023739849119828</c:v>
                </c:pt>
                <c:pt idx="21">
                  <c:v>0.19304369275653877</c:v>
                </c:pt>
                <c:pt idx="22">
                  <c:v>0.20110587323804244</c:v>
                </c:pt>
                <c:pt idx="23">
                  <c:v>0.15559084064195769</c:v>
                </c:pt>
                <c:pt idx="24">
                  <c:v>0.18875436792203082</c:v>
                </c:pt>
                <c:pt idx="25">
                  <c:v>0.19979111188579471</c:v>
                </c:pt>
                <c:pt idx="26">
                  <c:v>0.17819258068968596</c:v>
                </c:pt>
                <c:pt idx="27">
                  <c:v>0.13546902995249113</c:v>
                </c:pt>
                <c:pt idx="28">
                  <c:v>0.16264529753947971</c:v>
                </c:pt>
                <c:pt idx="29">
                  <c:v>0.16814543791204714</c:v>
                </c:pt>
                <c:pt idx="30">
                  <c:v>0.17523375293240342</c:v>
                </c:pt>
                <c:pt idx="31">
                  <c:v>0.16770133315499336</c:v>
                </c:pt>
                <c:pt idx="32">
                  <c:v>0.18524400167348251</c:v>
                </c:pt>
                <c:pt idx="33">
                  <c:v>0.19255204121023931</c:v>
                </c:pt>
                <c:pt idx="34">
                  <c:v>0.18211602681284794</c:v>
                </c:pt>
                <c:pt idx="35">
                  <c:v>0.15877858249953219</c:v>
                </c:pt>
                <c:pt idx="36">
                  <c:v>0.17243375717007048</c:v>
                </c:pt>
                <c:pt idx="37">
                  <c:v>0.186867708668219</c:v>
                </c:pt>
                <c:pt idx="38">
                  <c:v>0.17819387031281742</c:v>
                </c:pt>
                <c:pt idx="39">
                  <c:v>0.15226018181375187</c:v>
                </c:pt>
                <c:pt idx="40">
                  <c:v>0.17142544412112695</c:v>
                </c:pt>
                <c:pt idx="41">
                  <c:v>0.18454562022202481</c:v>
                </c:pt>
                <c:pt idx="42">
                  <c:v>0.18643499740119215</c:v>
                </c:pt>
                <c:pt idx="43">
                  <c:v>0.17040118521438691</c:v>
                </c:pt>
                <c:pt idx="44">
                  <c:v>0.19454958853872734</c:v>
                </c:pt>
                <c:pt idx="45">
                  <c:v>0.20007668755417335</c:v>
                </c:pt>
                <c:pt idx="46">
                  <c:v>0.21170358827540034</c:v>
                </c:pt>
                <c:pt idx="47">
                  <c:v>0.1867530072168487</c:v>
                </c:pt>
                <c:pt idx="48">
                  <c:v>0.21890873512524428</c:v>
                </c:pt>
                <c:pt idx="49">
                  <c:v>0.22564749081576263</c:v>
                </c:pt>
                <c:pt idx="50">
                  <c:v>0.22913137533814559</c:v>
                </c:pt>
                <c:pt idx="51">
                  <c:v>0.19201458490355197</c:v>
                </c:pt>
                <c:pt idx="52">
                  <c:v>0.18210558966244278</c:v>
                </c:pt>
                <c:pt idx="53">
                  <c:v>0.17852221370972102</c:v>
                </c:pt>
                <c:pt idx="54">
                  <c:v>0.19221809915529137</c:v>
                </c:pt>
                <c:pt idx="55">
                  <c:v>0.19706784000960212</c:v>
                </c:pt>
                <c:pt idx="56">
                  <c:v>0.21516108836072639</c:v>
                </c:pt>
                <c:pt idx="57">
                  <c:v>0.22106216138948573</c:v>
                </c:pt>
                <c:pt idx="58">
                  <c:v>0.23433947384149018</c:v>
                </c:pt>
                <c:pt idx="59">
                  <c:v>0.20227317145852028</c:v>
                </c:pt>
                <c:pt idx="60">
                  <c:v>0.22404215650959897</c:v>
                </c:pt>
                <c:pt idx="61">
                  <c:v>0.22546525939311785</c:v>
                </c:pt>
                <c:pt idx="62">
                  <c:v>0.22404656413741253</c:v>
                </c:pt>
                <c:pt idx="63">
                  <c:v>0.20091634283426324</c:v>
                </c:pt>
                <c:pt idx="64">
                  <c:v>0.22858380157016195</c:v>
                </c:pt>
                <c:pt idx="65">
                  <c:v>0.22311435644472866</c:v>
                </c:pt>
                <c:pt idx="66">
                  <c:v>0.22022632948643903</c:v>
                </c:pt>
                <c:pt idx="67">
                  <c:v>0.18719634430996734</c:v>
                </c:pt>
                <c:pt idx="68">
                  <c:v>0.23200972767872738</c:v>
                </c:pt>
                <c:pt idx="69">
                  <c:v>0.22268769400102451</c:v>
                </c:pt>
                <c:pt idx="70">
                  <c:v>0.22793604135402482</c:v>
                </c:pt>
                <c:pt idx="71">
                  <c:v>0.18777612355648565</c:v>
                </c:pt>
                <c:pt idx="72">
                  <c:v>0.22721082962716763</c:v>
                </c:pt>
                <c:pt idx="73">
                  <c:v>0.20593456147723438</c:v>
                </c:pt>
                <c:pt idx="74">
                  <c:v>0.21190551165368982</c:v>
                </c:pt>
                <c:pt idx="75">
                  <c:v>0.17888168282420033</c:v>
                </c:pt>
                <c:pt idx="76">
                  <c:v>0.20885188688210005</c:v>
                </c:pt>
                <c:pt idx="77">
                  <c:v>0.18164250227976883</c:v>
                </c:pt>
                <c:pt idx="78">
                  <c:v>0.17919230894570359</c:v>
                </c:pt>
                <c:pt idx="79">
                  <c:v>0.1372014617134035</c:v>
                </c:pt>
                <c:pt idx="80">
                  <c:v>0.16076478898225968</c:v>
                </c:pt>
                <c:pt idx="81">
                  <c:v>0.15958519604508167</c:v>
                </c:pt>
                <c:pt idx="82">
                  <c:v>0.16452087062802456</c:v>
                </c:pt>
                <c:pt idx="83">
                  <c:v>0.1340149635468143</c:v>
                </c:pt>
                <c:pt idx="84">
                  <c:v>0.16993525101324852</c:v>
                </c:pt>
                <c:pt idx="85">
                  <c:v>0.1487546265874517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32D0-40C7-A7F7-86FF16B2AE1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352832"/>
        <c:axId val="191354368"/>
      </c:scatterChart>
      <c:valAx>
        <c:axId val="191352832"/>
        <c:scaling>
          <c:orientation val="minMax"/>
          <c:max val="0.12000000000000001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1354368"/>
        <c:crosses val="autoZero"/>
        <c:crossBetween val="midCat"/>
      </c:valAx>
      <c:valAx>
        <c:axId val="191354368"/>
        <c:scaling>
          <c:orientation val="minMax"/>
          <c:min val="0.13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1352832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chemeClr val="tx1"/>
          </a:solidFill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 paperSize="9" orientation="landscape" verticalDpi="0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r>
              <a:rPr lang="pt-BR" sz="1200" baseline="0"/>
              <a:t>FBCF/PIB (vertical) x </a:t>
            </a:r>
            <a:r>
              <a:rPr lang="pt-BR" sz="1200" b="1" i="0" u="none" strike="noStrike" baseline="0">
                <a:effectLst/>
              </a:rPr>
              <a:t>Desembolsos BNDES /PIB (horizontal)</a:t>
            </a:r>
            <a:endParaRPr lang="pt-BR" sz="1200"/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</a:schemeClr>
              </a:solidFill>
              <a:ln w="9525">
                <a:solidFill>
                  <a:schemeClr val="accent1"/>
                </a:solidFill>
              </a:ln>
              <a:effectLst/>
            </c:spPr>
          </c:marker>
          <c:dPt>
            <c:idx val="14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8EA9-4E91-B4FB-F2E6AE92533C}"/>
              </c:ext>
            </c:extLst>
          </c:dPt>
          <c:dPt>
            <c:idx val="80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8EA9-4E91-B4FB-F2E6AE92533C}"/>
              </c:ext>
            </c:extLst>
          </c:dPt>
          <c:dPt>
            <c:idx val="82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2-8EA9-4E91-B4FB-F2E6AE92533C}"/>
              </c:ext>
            </c:extLst>
          </c:dPt>
          <c:dPt>
            <c:idx val="83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3-0FD5-41EB-A7DD-E6A01B4E715B}"/>
              </c:ext>
            </c:extLst>
          </c:dPt>
          <c:dPt>
            <c:idx val="84"/>
            <c:bubble3D val="0"/>
          </c:dPt>
          <c:dPt>
            <c:idx val="85"/>
            <c:marker>
              <c:spPr>
                <a:solidFill>
                  <a:srgbClr val="C00000"/>
                </a:solidFill>
                <a:ln w="9525">
                  <a:solidFill>
                    <a:schemeClr val="accent1"/>
                  </a:solidFill>
                </a:ln>
                <a:effectLst/>
              </c:spPr>
            </c:marker>
            <c:bubble3D val="0"/>
          </c:dPt>
          <c:trendline>
            <c:spPr>
              <a:ln w="19050" cap="rnd">
                <a:solidFill>
                  <a:schemeClr val="accent6">
                    <a:lumMod val="75000"/>
                  </a:schemeClr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 Séries Trimestrais'!$N$6:$N$91</c:f>
              <c:numCache>
                <c:formatCode>0.0%</c:formatCode>
                <c:ptCount val="86"/>
                <c:pt idx="0">
                  <c:v>1.0748809096191402E-2</c:v>
                </c:pt>
                <c:pt idx="1">
                  <c:v>2.1924559058380665E-2</c:v>
                </c:pt>
                <c:pt idx="2">
                  <c:v>3.1952944120791041E-2</c:v>
                </c:pt>
                <c:pt idx="3">
                  <c:v>4.1580945778326946E-2</c:v>
                </c:pt>
                <c:pt idx="4">
                  <c:v>9.0727764252168264E-3</c:v>
                </c:pt>
                <c:pt idx="5">
                  <c:v>1.6874952516787944E-2</c:v>
                </c:pt>
                <c:pt idx="6">
                  <c:v>2.0022058703265806E-2</c:v>
                </c:pt>
                <c:pt idx="7">
                  <c:v>2.7754571138210799E-2</c:v>
                </c:pt>
                <c:pt idx="8">
                  <c:v>1.5337247495433273E-2</c:v>
                </c:pt>
                <c:pt idx="9">
                  <c:v>2.0906113180506187E-2</c:v>
                </c:pt>
                <c:pt idx="10">
                  <c:v>2.2283083189147224E-2</c:v>
                </c:pt>
                <c:pt idx="11">
                  <c:v>1.6982820055891364E-2</c:v>
                </c:pt>
                <c:pt idx="12">
                  <c:v>1.397466004843634E-2</c:v>
                </c:pt>
                <c:pt idx="13">
                  <c:v>1.3769546054516238E-2</c:v>
                </c:pt>
                <c:pt idx="14">
                  <c:v>1.3960756003785806E-2</c:v>
                </c:pt>
                <c:pt idx="15">
                  <c:v>2.3867469916878672E-2</c:v>
                </c:pt>
                <c:pt idx="16">
                  <c:v>1.2425661511512484E-2</c:v>
                </c:pt>
                <c:pt idx="17">
                  <c:v>1.1089914245144787E-2</c:v>
                </c:pt>
                <c:pt idx="18">
                  <c:v>1.7876578450320348E-2</c:v>
                </c:pt>
                <c:pt idx="19">
                  <c:v>3.3811697202256373E-2</c:v>
                </c:pt>
                <c:pt idx="20">
                  <c:v>1.7035245199550311E-2</c:v>
                </c:pt>
                <c:pt idx="21">
                  <c:v>1.6047642635923474E-2</c:v>
                </c:pt>
                <c:pt idx="22">
                  <c:v>1.9204603095742678E-2</c:v>
                </c:pt>
                <c:pt idx="23">
                  <c:v>2.39541737970023E-2</c:v>
                </c:pt>
                <c:pt idx="24">
                  <c:v>1.7727312535731187E-2</c:v>
                </c:pt>
                <c:pt idx="25">
                  <c:v>1.947665773594056E-2</c:v>
                </c:pt>
                <c:pt idx="26">
                  <c:v>3.0039926985975348E-2</c:v>
                </c:pt>
                <c:pt idx="27">
                  <c:v>3.2020876265448722E-2</c:v>
                </c:pt>
                <c:pt idx="28">
                  <c:v>1.3865615940871273E-2</c:v>
                </c:pt>
                <c:pt idx="29">
                  <c:v>1.6000483568373771E-2</c:v>
                </c:pt>
                <c:pt idx="30">
                  <c:v>1.5381821690348385E-2</c:v>
                </c:pt>
                <c:pt idx="31">
                  <c:v>3.1498471726562942E-2</c:v>
                </c:pt>
                <c:pt idx="32">
                  <c:v>1.9128407925348756E-2</c:v>
                </c:pt>
                <c:pt idx="33">
                  <c:v>1.9717931441349212E-2</c:v>
                </c:pt>
                <c:pt idx="34">
                  <c:v>1.9269580060400499E-2</c:v>
                </c:pt>
                <c:pt idx="35">
                  <c:v>2.2988267701255047E-2</c:v>
                </c:pt>
                <c:pt idx="36">
                  <c:v>1.8936969759563046E-2</c:v>
                </c:pt>
                <c:pt idx="37">
                  <c:v>1.9624413146816604E-2</c:v>
                </c:pt>
                <c:pt idx="38">
                  <c:v>2.0209487192431881E-2</c:v>
                </c:pt>
                <c:pt idx="39">
                  <c:v>2.7184812881350412E-2</c:v>
                </c:pt>
                <c:pt idx="40">
                  <c:v>1.2217861816280189E-2</c:v>
                </c:pt>
                <c:pt idx="41">
                  <c:v>1.9722433605968519E-2</c:v>
                </c:pt>
                <c:pt idx="42">
                  <c:v>2.0917775964398283E-2</c:v>
                </c:pt>
                <c:pt idx="43">
                  <c:v>3.0737543936542606E-2</c:v>
                </c:pt>
                <c:pt idx="44">
                  <c:v>2.5908146797486004E-2</c:v>
                </c:pt>
                <c:pt idx="45">
                  <c:v>3.2091029630701685E-2</c:v>
                </c:pt>
                <c:pt idx="46">
                  <c:v>2.4703477390088921E-2</c:v>
                </c:pt>
                <c:pt idx="47">
                  <c:v>3.1792304302536066E-2</c:v>
                </c:pt>
                <c:pt idx="48">
                  <c:v>2.2974341360263845E-2</c:v>
                </c:pt>
                <c:pt idx="49">
                  <c:v>2.796789589863086E-2</c:v>
                </c:pt>
                <c:pt idx="50">
                  <c:v>2.7203949409470324E-2</c:v>
                </c:pt>
                <c:pt idx="51">
                  <c:v>3.7874250904107516E-2</c:v>
                </c:pt>
                <c:pt idx="52">
                  <c:v>2.3664006690427061E-2</c:v>
                </c:pt>
                <c:pt idx="53">
                  <c:v>2.9850256402175066E-2</c:v>
                </c:pt>
                <c:pt idx="54">
                  <c:v>6.3224981280175369E-2</c:v>
                </c:pt>
                <c:pt idx="55">
                  <c:v>4.4058000887175867E-2</c:v>
                </c:pt>
                <c:pt idx="56">
                  <c:v>2.872529670702631E-2</c:v>
                </c:pt>
                <c:pt idx="57">
                  <c:v>3.5856798231670942E-2</c:v>
                </c:pt>
                <c:pt idx="58">
                  <c:v>6.8839168776999513E-2</c:v>
                </c:pt>
                <c:pt idx="59">
                  <c:v>3.8217417669453274E-2</c:v>
                </c:pt>
                <c:pt idx="60">
                  <c:v>2.4460581890741261E-2</c:v>
                </c:pt>
                <c:pt idx="61">
                  <c:v>2.827884079251497E-2</c:v>
                </c:pt>
                <c:pt idx="62">
                  <c:v>3.2370675401461511E-2</c:v>
                </c:pt>
                <c:pt idx="63">
                  <c:v>4.0721878841496278E-2</c:v>
                </c:pt>
                <c:pt idx="64">
                  <c:v>2.167672818402043E-2</c:v>
                </c:pt>
                <c:pt idx="65">
                  <c:v>2.4558804046663989E-2</c:v>
                </c:pt>
                <c:pt idx="66">
                  <c:v>3.3341459632029453E-2</c:v>
                </c:pt>
                <c:pt idx="67">
                  <c:v>4.8302692491579688E-2</c:v>
                </c:pt>
                <c:pt idx="68">
                  <c:v>2.9927303570280648E-2</c:v>
                </c:pt>
                <c:pt idx="69">
                  <c:v>3.8859160325041504E-2</c:v>
                </c:pt>
                <c:pt idx="70">
                  <c:v>3.1758980929081942E-2</c:v>
                </c:pt>
                <c:pt idx="71">
                  <c:v>4.1648166631053647E-2</c:v>
                </c:pt>
                <c:pt idx="72">
                  <c:v>3.1496559483996454E-2</c:v>
                </c:pt>
                <c:pt idx="73">
                  <c:v>2.8410670736459531E-2</c:v>
                </c:pt>
                <c:pt idx="74">
                  <c:v>3.1184609961813322E-2</c:v>
                </c:pt>
                <c:pt idx="75">
                  <c:v>3.8564481410895558E-2</c:v>
                </c:pt>
                <c:pt idx="76">
                  <c:v>2.2847491482614418E-2</c:v>
                </c:pt>
                <c:pt idx="77">
                  <c:v>2.398041076848036E-2</c:v>
                </c:pt>
                <c:pt idx="78">
                  <c:v>1.7002715544974286E-2</c:v>
                </c:pt>
                <c:pt idx="79">
                  <c:v>2.6701469068441085E-2</c:v>
                </c:pt>
                <c:pt idx="80">
                  <c:v>1.2049722950553624E-2</c:v>
                </c:pt>
                <c:pt idx="81">
                  <c:v>1.4166201019622819E-2</c:v>
                </c:pt>
                <c:pt idx="82">
                  <c:v>1.3974774477571648E-2</c:v>
                </c:pt>
                <c:pt idx="83">
                  <c:v>1.5977001198426207E-2</c:v>
                </c:pt>
                <c:pt idx="84">
                  <c:v>9.4483255454352166E-3</c:v>
                </c:pt>
                <c:pt idx="85">
                  <c:v>1.1235209931752744E-2</c:v>
                </c:pt>
              </c:numCache>
            </c:numRef>
          </c:xVal>
          <c:yVal>
            <c:numRef>
              <c:f>' Séries Trimestrais'!$O$6:$O$91</c:f>
              <c:numCache>
                <c:formatCode>0.0%</c:formatCode>
                <c:ptCount val="86"/>
                <c:pt idx="0">
                  <c:v>0.1869984087147738</c:v>
                </c:pt>
                <c:pt idx="1">
                  <c:v>0.19219952108545402</c:v>
                </c:pt>
                <c:pt idx="2">
                  <c:v>0.18697560552306469</c:v>
                </c:pt>
                <c:pt idx="3">
                  <c:v>0.18045868896300388</c:v>
                </c:pt>
                <c:pt idx="4">
                  <c:v>0.19485765747845296</c:v>
                </c:pt>
                <c:pt idx="5">
                  <c:v>0.1983320377196397</c:v>
                </c:pt>
                <c:pt idx="6">
                  <c:v>0.19208475825497121</c:v>
                </c:pt>
                <c:pt idx="7">
                  <c:v>0.18075267337696188</c:v>
                </c:pt>
                <c:pt idx="8">
                  <c:v>0.19344353492069355</c:v>
                </c:pt>
                <c:pt idx="9">
                  <c:v>0.19203023779149189</c:v>
                </c:pt>
                <c:pt idx="10">
                  <c:v>0.18460481225070247</c:v>
                </c:pt>
                <c:pt idx="11">
                  <c:v>0.17239686930042564</c:v>
                </c:pt>
                <c:pt idx="12">
                  <c:v>0.17601203682722408</c:v>
                </c:pt>
                <c:pt idx="13">
                  <c:v>0.17547782216116073</c:v>
                </c:pt>
                <c:pt idx="14">
                  <c:v>0.16920407457435346</c:v>
                </c:pt>
                <c:pt idx="15">
                  <c:v>0.16121863530904038</c:v>
                </c:pt>
                <c:pt idx="16">
                  <c:v>0.20542215778055284</c:v>
                </c:pt>
                <c:pt idx="17">
                  <c:v>0.18412973207290934</c:v>
                </c:pt>
                <c:pt idx="18">
                  <c:v>0.17442313870248372</c:v>
                </c:pt>
                <c:pt idx="19">
                  <c:v>0.17102767814331299</c:v>
                </c:pt>
                <c:pt idx="20">
                  <c:v>0.19742461628720728</c:v>
                </c:pt>
                <c:pt idx="21">
                  <c:v>0.19172804823421991</c:v>
                </c:pt>
                <c:pt idx="22">
                  <c:v>0.18172314704417886</c:v>
                </c:pt>
                <c:pt idx="23">
                  <c:v>0.16757107519753095</c:v>
                </c:pt>
                <c:pt idx="24">
                  <c:v>0.18348389942076304</c:v>
                </c:pt>
                <c:pt idx="25">
                  <c:v>0.17848672073063299</c:v>
                </c:pt>
                <c:pt idx="26">
                  <c:v>0.17881231833774161</c:v>
                </c:pt>
                <c:pt idx="27">
                  <c:v>0.17678589742271306</c:v>
                </c:pt>
                <c:pt idx="28">
                  <c:v>0.17687386240834999</c:v>
                </c:pt>
                <c:pt idx="29">
                  <c:v>0.1639566721457256</c:v>
                </c:pt>
                <c:pt idx="30">
                  <c:v>0.16338888474976393</c:v>
                </c:pt>
                <c:pt idx="31">
                  <c:v>0.16116737301895268</c:v>
                </c:pt>
                <c:pt idx="32">
                  <c:v>0.17266251726531281</c:v>
                </c:pt>
                <c:pt idx="33">
                  <c:v>0.17297254359561484</c:v>
                </c:pt>
                <c:pt idx="34">
                  <c:v>0.17948338092696223</c:v>
                </c:pt>
                <c:pt idx="35">
                  <c:v>0.16783516938916668</c:v>
                </c:pt>
                <c:pt idx="36">
                  <c:v>0.17088618093240179</c:v>
                </c:pt>
                <c:pt idx="37">
                  <c:v>0.17314521176560715</c:v>
                </c:pt>
                <c:pt idx="38">
                  <c:v>0.17478948047693207</c:v>
                </c:pt>
                <c:pt idx="39">
                  <c:v>0.16389538637349399</c:v>
                </c:pt>
                <c:pt idx="40">
                  <c:v>0.17450519232586018</c:v>
                </c:pt>
                <c:pt idx="41">
                  <c:v>0.17308687358994868</c:v>
                </c:pt>
                <c:pt idx="42">
                  <c:v>0.17539614982624227</c:v>
                </c:pt>
                <c:pt idx="43">
                  <c:v>0.16609292203577378</c:v>
                </c:pt>
                <c:pt idx="44">
                  <c:v>0.17304873711847607</c:v>
                </c:pt>
                <c:pt idx="45">
                  <c:v>0.17768752101631818</c:v>
                </c:pt>
                <c:pt idx="46">
                  <c:v>0.18778846668593457</c:v>
                </c:pt>
                <c:pt idx="47">
                  <c:v>0.18060074671324386</c:v>
                </c:pt>
                <c:pt idx="48">
                  <c:v>0.18590046617701633</c:v>
                </c:pt>
                <c:pt idx="49">
                  <c:v>0.19197871305123418</c:v>
                </c:pt>
                <c:pt idx="50">
                  <c:v>0.20783342710666489</c:v>
                </c:pt>
                <c:pt idx="51">
                  <c:v>0.1886365303817891</c:v>
                </c:pt>
                <c:pt idx="52">
                  <c:v>0.17846861295633726</c:v>
                </c:pt>
                <c:pt idx="53">
                  <c:v>0.18338228908557841</c:v>
                </c:pt>
                <c:pt idx="54">
                  <c:v>0.20212582844305932</c:v>
                </c:pt>
                <c:pt idx="55">
                  <c:v>0.19770666064238437</c:v>
                </c:pt>
                <c:pt idx="56">
                  <c:v>0.20079396828481852</c:v>
                </c:pt>
                <c:pt idx="57">
                  <c:v>0.20483267807171227</c:v>
                </c:pt>
                <c:pt idx="58">
                  <c:v>0.21525852703224321</c:v>
                </c:pt>
                <c:pt idx="59">
                  <c:v>0.20026770930342019</c:v>
                </c:pt>
                <c:pt idx="60">
                  <c:v>0.2065771513140145</c:v>
                </c:pt>
                <c:pt idx="61">
                  <c:v>0.20333500963005277</c:v>
                </c:pt>
                <c:pt idx="62">
                  <c:v>0.21318861956170237</c:v>
                </c:pt>
                <c:pt idx="63">
                  <c:v>0.20143896887910137</c:v>
                </c:pt>
                <c:pt idx="64">
                  <c:v>0.20651275327233112</c:v>
                </c:pt>
                <c:pt idx="65">
                  <c:v>0.20641657456335571</c:v>
                </c:pt>
                <c:pt idx="66">
                  <c:v>0.21097788578689558</c:v>
                </c:pt>
                <c:pt idx="67">
                  <c:v>0.20475949207493752</c:v>
                </c:pt>
                <c:pt idx="68">
                  <c:v>0.20676504544896923</c:v>
                </c:pt>
                <c:pt idx="69">
                  <c:v>0.2114404833352734</c:v>
                </c:pt>
                <c:pt idx="70">
                  <c:v>0.21516475307010707</c:v>
                </c:pt>
                <c:pt idx="71">
                  <c:v>0.20322247412234226</c:v>
                </c:pt>
                <c:pt idx="72">
                  <c:v>0.20695804481862012</c:v>
                </c:pt>
                <c:pt idx="73">
                  <c:v>0.19824188684359395</c:v>
                </c:pt>
                <c:pt idx="74">
                  <c:v>0.19814943797053169</c:v>
                </c:pt>
                <c:pt idx="75">
                  <c:v>0.1921962674148725</c:v>
                </c:pt>
                <c:pt idx="76">
                  <c:v>0.19223035381187564</c:v>
                </c:pt>
                <c:pt idx="77">
                  <c:v>0.18266523147726504</c:v>
                </c:pt>
                <c:pt idx="78">
                  <c:v>0.18211304160219954</c:v>
                </c:pt>
                <c:pt idx="79">
                  <c:v>0.16728706814403704</c:v>
                </c:pt>
                <c:pt idx="80">
                  <c:v>0.16784511189074366</c:v>
                </c:pt>
                <c:pt idx="81">
                  <c:v>0.16694182127398113</c:v>
                </c:pt>
                <c:pt idx="82">
                  <c:v>0.16484586490358977</c:v>
                </c:pt>
                <c:pt idx="83">
                  <c:v>0.15625372875050617</c:v>
                </c:pt>
                <c:pt idx="84">
                  <c:v>0.15589547981358037</c:v>
                </c:pt>
                <c:pt idx="85">
                  <c:v>0.15486352955550603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4-8EA9-4E91-B4FB-F2E6AE92533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1419520"/>
        <c:axId val="191421056"/>
      </c:scatterChart>
      <c:valAx>
        <c:axId val="191419520"/>
        <c:scaling>
          <c:orientation val="minMax"/>
          <c:max val="7.0000000000000007E-2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1421056"/>
        <c:crosses val="autoZero"/>
        <c:crossBetween val="midCat"/>
      </c:valAx>
      <c:valAx>
        <c:axId val="191421056"/>
        <c:scaling>
          <c:orientation val="minMax"/>
          <c:min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1419520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b="1">
          <a:solidFill>
            <a:schemeClr val="tx1"/>
          </a:solidFill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r>
              <a:rPr lang="pt-BR"/>
              <a:t>Desembolsos do BNDES (esquerda) x Investimentos (direita) - R$ Bilhões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barChart>
        <c:barDir val="col"/>
        <c:grouping val="stacked"/>
        <c:varyColors val="0"/>
        <c:ser>
          <c:idx val="1"/>
          <c:order val="1"/>
          <c:tx>
            <c:strRef>
              <c:f>'Séries Anuais'!$M$2</c:f>
              <c:strCache>
                <c:ptCount val="1"/>
                <c:pt idx="0">
                  <c:v>Investimentos</c:v>
                </c:pt>
              </c:strCache>
            </c:strRef>
          </c:tx>
          <c:spPr>
            <a:solidFill>
              <a:schemeClr val="tx2">
                <a:lumMod val="50000"/>
              </a:schemeClr>
            </a:solidFill>
            <a:ln>
              <a:noFill/>
            </a:ln>
            <a:effectLst/>
          </c:spPr>
          <c:invertIfNegative val="0"/>
          <c:cat>
            <c:strRef>
              <c:f>'Séries Anuais'!$K$3:$K$25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2017.II</c:v>
                </c:pt>
              </c:strCache>
            </c:strRef>
          </c:cat>
          <c:val>
            <c:numRef>
              <c:f>'Séries Anuais'!$M$3:$M$25</c:f>
              <c:numCache>
                <c:formatCode>_-* #,##0_-;\-* #,##0_-;_-* "-"??_-;_-@_-</c:formatCode>
                <c:ptCount val="23"/>
                <c:pt idx="0">
                  <c:v>122.08250449716421</c:v>
                </c:pt>
                <c:pt idx="1">
                  <c:v>147.591573822622</c:v>
                </c:pt>
                <c:pt idx="2">
                  <c:v>169.12898783603185</c:v>
                </c:pt>
                <c:pt idx="3">
                  <c:v>182.07457598073256</c:v>
                </c:pt>
                <c:pt idx="4">
                  <c:v>189.14805959046177</c:v>
                </c:pt>
                <c:pt idx="5">
                  <c:v>226.66580431459039</c:v>
                </c:pt>
                <c:pt idx="6">
                  <c:v>246.59705158168995</c:v>
                </c:pt>
                <c:pt idx="7">
                  <c:v>259.77967150774339</c:v>
                </c:pt>
                <c:pt idx="8">
                  <c:v>289.58954515402519</c:v>
                </c:pt>
                <c:pt idx="9">
                  <c:v>350.68352398706128</c:v>
                </c:pt>
                <c:pt idx="10">
                  <c:v>373.4465299999992</c:v>
                </c:pt>
                <c:pt idx="11">
                  <c:v>429.27903000000066</c:v>
                </c:pt>
                <c:pt idx="12">
                  <c:v>539.13776999999777</c:v>
                </c:pt>
                <c:pt idx="13">
                  <c:v>672.32023999999876</c:v>
                </c:pt>
                <c:pt idx="14">
                  <c:v>626.48257999999623</c:v>
                </c:pt>
                <c:pt idx="15">
                  <c:v>847.16600000000165</c:v>
                </c:pt>
                <c:pt idx="16">
                  <c:v>955.20099999999479</c:v>
                </c:pt>
                <c:pt idx="17">
                  <c:v>1031.187999999996</c:v>
                </c:pt>
                <c:pt idx="18">
                  <c:v>1156.6290000000033</c:v>
                </c:pt>
                <c:pt idx="19">
                  <c:v>1187.482999999999</c:v>
                </c:pt>
                <c:pt idx="20">
                  <c:v>1056.785132100003</c:v>
                </c:pt>
                <c:pt idx="21">
                  <c:v>967.97580795081842</c:v>
                </c:pt>
                <c:pt idx="22">
                  <c:v>993.3110027477403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F113-4B3B-9D01-154392257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91491072"/>
        <c:axId val="191489536"/>
      </c:barChart>
      <c:lineChart>
        <c:grouping val="standard"/>
        <c:varyColors val="0"/>
        <c:ser>
          <c:idx val="0"/>
          <c:order val="0"/>
          <c:tx>
            <c:strRef>
              <c:f>'Séries Anuais'!$L$2</c:f>
              <c:strCache>
                <c:ptCount val="1"/>
                <c:pt idx="0">
                  <c:v>Desembolsos</c:v>
                </c:pt>
              </c:strCache>
            </c:strRef>
          </c:tx>
          <c:spPr>
            <a:ln w="28575" cap="rnd">
              <a:solidFill>
                <a:schemeClr val="accent6"/>
              </a:solidFill>
              <a:round/>
            </a:ln>
            <a:effectLst/>
          </c:spPr>
          <c:marker>
            <c:symbol val="none"/>
          </c:marker>
          <c:cat>
            <c:strRef>
              <c:f>'Séries Anuais'!$K$3:$K$25</c:f>
              <c:strCach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>
                  <c:v>2017.II</c:v>
                </c:pt>
              </c:strCache>
            </c:strRef>
          </c:cat>
          <c:val>
            <c:numRef>
              <c:f>'Séries Anuais'!$L$3:$L$25</c:f>
              <c:numCache>
                <c:formatCode>_-* #,##0_-;\-* #,##0_-;_-* "-"??_-;_-@_-</c:formatCode>
                <c:ptCount val="23"/>
                <c:pt idx="0">
                  <c:v>7.0979999999999999</c:v>
                </c:pt>
                <c:pt idx="1">
                  <c:v>9.9510000000000005</c:v>
                </c:pt>
                <c:pt idx="2">
                  <c:v>17.893999999999998</c:v>
                </c:pt>
                <c:pt idx="3">
                  <c:v>18.991</c:v>
                </c:pt>
                <c:pt idx="4">
                  <c:v>18.052</c:v>
                </c:pt>
                <c:pt idx="5">
                  <c:v>23.045999999999999</c:v>
                </c:pt>
                <c:pt idx="6">
                  <c:v>25.216999999999999</c:v>
                </c:pt>
                <c:pt idx="7">
                  <c:v>37.418999999999997</c:v>
                </c:pt>
                <c:pt idx="8">
                  <c:v>33.533999999999999</c:v>
                </c:pt>
                <c:pt idx="9">
                  <c:v>39.834000000000003</c:v>
                </c:pt>
                <c:pt idx="10">
                  <c:v>46.98</c:v>
                </c:pt>
                <c:pt idx="11">
                  <c:v>51.317999999999998</c:v>
                </c:pt>
                <c:pt idx="12">
                  <c:v>64.891999999999996</c:v>
                </c:pt>
                <c:pt idx="13">
                  <c:v>90.878</c:v>
                </c:pt>
                <c:pt idx="14">
                  <c:v>136.35599999999999</c:v>
                </c:pt>
                <c:pt idx="15">
                  <c:v>168.423</c:v>
                </c:pt>
                <c:pt idx="16">
                  <c:v>138.87299999999999</c:v>
                </c:pt>
                <c:pt idx="17">
                  <c:v>155.99199999999999</c:v>
                </c:pt>
                <c:pt idx="18">
                  <c:v>190.41900000000001</c:v>
                </c:pt>
                <c:pt idx="19">
                  <c:v>187.83699999999999</c:v>
                </c:pt>
                <c:pt idx="20">
                  <c:v>135.94200000000001</c:v>
                </c:pt>
                <c:pt idx="21">
                  <c:v>88.257000000000005</c:v>
                </c:pt>
                <c:pt idx="22">
                  <c:v>81.617999999999995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1-F113-4B3B-9D01-1543922571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1482112"/>
        <c:axId val="191488000"/>
      </c:lineChart>
      <c:catAx>
        <c:axId val="19148211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1488000"/>
        <c:crosses val="autoZero"/>
        <c:auto val="1"/>
        <c:lblAlgn val="ctr"/>
        <c:lblOffset val="100"/>
        <c:noMultiLvlLbl val="0"/>
      </c:catAx>
      <c:valAx>
        <c:axId val="19148800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_-;\-* #,##0_-;_-* &quot;-&quot;??_-;_-@_-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1482112"/>
        <c:crosses val="autoZero"/>
        <c:crossBetween val="between"/>
        <c:majorUnit val="40"/>
      </c:valAx>
      <c:valAx>
        <c:axId val="191489536"/>
        <c:scaling>
          <c:orientation val="minMax"/>
          <c:max val="1200"/>
        </c:scaling>
        <c:delete val="0"/>
        <c:axPos val="r"/>
        <c:numFmt formatCode="_-* #,##0_-;\-* #,##0_-;_-* &quot;-&quot;??_-;_-@_-" sourceLinked="1"/>
        <c:majorTickMark val="out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1491072"/>
        <c:crosses val="max"/>
        <c:crossBetween val="between"/>
        <c:majorUnit val="300"/>
      </c:valAx>
      <c:catAx>
        <c:axId val="191491072"/>
        <c:scaling>
          <c:orientation val="minMax"/>
        </c:scaling>
        <c:delete val="1"/>
        <c:axPos val="b"/>
        <c:numFmt formatCode="General" sourceLinked="1"/>
        <c:majorTickMark val="out"/>
        <c:minorTickMark val="none"/>
        <c:tickLblPos val="nextTo"/>
        <c:crossAx val="191489536"/>
        <c:crosses val="autoZero"/>
        <c:auto val="1"/>
        <c:lblAlgn val="ctr"/>
        <c:lblOffset val="100"/>
        <c:noMultiLvlLbl val="0"/>
      </c:cat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000" b="1" i="0" u="none" strike="noStrike" kern="1200" baseline="0">
              <a:solidFill>
                <a:schemeClr val="tx1"/>
              </a:solidFill>
              <a:latin typeface="Calibri (Corpo)"/>
              <a:ea typeface="+mn-ea"/>
              <a:cs typeface="+mn-cs"/>
            </a:defRPr>
          </a:pPr>
          <a:endParaRPr lang="es-E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chemeClr val="tx1"/>
          </a:solidFill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r>
              <a:rPr lang="pt-BR"/>
              <a:t>Investimentos/PIB (vertical) x </a:t>
            </a:r>
            <a:r>
              <a:rPr lang="pt-BR" sz="1200" b="1" i="0" u="none" strike="noStrike" baseline="0">
                <a:effectLst/>
              </a:rPr>
              <a:t>Desembolsos do BNDES/PIB (horizontal)</a:t>
            </a:r>
            <a:endParaRPr lang="pt-BR"/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8575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tx2">
                  <a:lumMod val="50000"/>
                </a:schemeClr>
              </a:solidFill>
              <a:ln w="9525">
                <a:solidFill>
                  <a:srgbClr val="002060"/>
                </a:solidFill>
              </a:ln>
              <a:effectLst/>
            </c:spPr>
          </c:marker>
          <c:dPt>
            <c:idx val="20"/>
            <c:marker>
              <c:spPr>
                <a:solidFill>
                  <a:schemeClr val="tx2">
                    <a:lumMod val="50000"/>
                  </a:schemeClr>
                </a:solidFill>
                <a:ln w="9525">
                  <a:solidFill>
                    <a:schemeClr val="tx2">
                      <a:lumMod val="50000"/>
                    </a:schemeClr>
                  </a:solidFill>
                </a:ln>
                <a:effectLst/>
              </c:spPr>
            </c:marker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0-454C-4F41-9E17-83CD70353214}"/>
              </c:ext>
            </c:extLst>
          </c:dPt>
          <c:dPt>
            <c:idx val="21"/>
            <c:bubble3D val="0"/>
            <c:extLst xmlns:c16r2="http://schemas.microsoft.com/office/drawing/2015/06/chart">
              <c:ext xmlns:c16="http://schemas.microsoft.com/office/drawing/2014/chart" uri="{C3380CC4-5D6E-409C-BE32-E72D297353CC}">
                <c16:uniqueId val="{00000001-454C-4F41-9E17-83CD70353214}"/>
              </c:ext>
            </c:extLst>
          </c:dPt>
          <c:dPt>
            <c:idx val="22"/>
            <c:marker>
              <c:spPr>
                <a:solidFill>
                  <a:srgbClr val="C00000"/>
                </a:solidFill>
                <a:ln w="9525">
                  <a:solidFill>
                    <a:srgbClr val="002060"/>
                  </a:solidFill>
                </a:ln>
                <a:effectLst/>
              </c:spPr>
            </c:marker>
            <c:bubble3D val="0"/>
          </c:dPt>
          <c:trendline>
            <c:spPr>
              <a:ln w="25400" cap="rnd">
                <a:solidFill>
                  <a:schemeClr val="accent6"/>
                </a:solidFill>
                <a:prstDash val="sysDot"/>
              </a:ln>
              <a:effectLst/>
            </c:spPr>
            <c:trendlineType val="linear"/>
            <c:dispRSqr val="0"/>
            <c:dispEq val="0"/>
          </c:trendline>
          <c:xVal>
            <c:numRef>
              <c:f>'Séries Anuais'!$P$3:$P$25</c:f>
              <c:numCache>
                <c:formatCode>0.0%</c:formatCode>
                <c:ptCount val="23"/>
                <c:pt idx="0">
                  <c:v>1.005394465590486E-2</c:v>
                </c:pt>
                <c:pt idx="1">
                  <c:v>1.1641815244647183E-2</c:v>
                </c:pt>
                <c:pt idx="2">
                  <c:v>1.8794457571316509E-2</c:v>
                </c:pt>
                <c:pt idx="3">
                  <c:v>1.894645651670189E-2</c:v>
                </c:pt>
                <c:pt idx="4">
                  <c:v>1.6596328461794169E-2</c:v>
                </c:pt>
                <c:pt idx="5">
                  <c:v>1.9219541650316807E-2</c:v>
                </c:pt>
                <c:pt idx="6">
                  <c:v>1.9165415319589079E-2</c:v>
                </c:pt>
                <c:pt idx="7">
                  <c:v>2.5133879854458856E-2</c:v>
                </c:pt>
                <c:pt idx="8">
                  <c:v>1.9519771973505837E-2</c:v>
                </c:pt>
                <c:pt idx="9">
                  <c:v>2.0346814108071119E-2</c:v>
                </c:pt>
                <c:pt idx="10">
                  <c:v>2.1643939685370463E-2</c:v>
                </c:pt>
                <c:pt idx="11">
                  <c:v>2.1298637148692939E-2</c:v>
                </c:pt>
                <c:pt idx="12">
                  <c:v>2.3855046982535617E-2</c:v>
                </c:pt>
                <c:pt idx="13">
                  <c:v>2.9223072033081426E-2</c:v>
                </c:pt>
                <c:pt idx="14">
                  <c:v>4.0910408093441784E-2</c:v>
                </c:pt>
                <c:pt idx="15">
                  <c:v>4.3342674068227574E-2</c:v>
                </c:pt>
                <c:pt idx="16">
                  <c:v>3.1732376195679445E-2</c:v>
                </c:pt>
                <c:pt idx="17">
                  <c:v>3.2398707308360128E-2</c:v>
                </c:pt>
                <c:pt idx="18">
                  <c:v>3.571504265402304E-2</c:v>
                </c:pt>
                <c:pt idx="19">
                  <c:v>3.2503638634887672E-2</c:v>
                </c:pt>
                <c:pt idx="20">
                  <c:v>2.2654846052375954E-2</c:v>
                </c:pt>
                <c:pt idx="21">
                  <c:v>1.4083051289621841E-2</c:v>
                </c:pt>
                <c:pt idx="22">
                  <c:v>1.2664612616946975E-2</c:v>
                </c:pt>
              </c:numCache>
            </c:numRef>
          </c:xVal>
          <c:yVal>
            <c:numRef>
              <c:f>'Séries Anuais'!$Q$3:$Q$25</c:f>
              <c:numCache>
                <c:formatCode>0.0%</c:formatCode>
                <c:ptCount val="23"/>
                <c:pt idx="0">
                  <c:v>0.17292346346417936</c:v>
                </c:pt>
                <c:pt idx="1">
                  <c:v>0.17266946378350623</c:v>
                </c:pt>
                <c:pt idx="2">
                  <c:v>0.17763985615088893</c:v>
                </c:pt>
                <c:pt idx="3">
                  <c:v>0.18164751917307587</c:v>
                </c:pt>
                <c:pt idx="4">
                  <c:v>0.1738955974337647</c:v>
                </c:pt>
                <c:pt idx="5">
                  <c:v>0.18903119268970009</c:v>
                </c:pt>
                <c:pt idx="6">
                  <c:v>0.18741860293251453</c:v>
                </c:pt>
                <c:pt idx="7">
                  <c:v>0.17449079484503621</c:v>
                </c:pt>
                <c:pt idx="8">
                  <c:v>0.16856688397798783</c:v>
                </c:pt>
                <c:pt idx="9">
                  <c:v>0.17912568341939136</c:v>
                </c:pt>
                <c:pt idx="10">
                  <c:v>0.17204883292956308</c:v>
                </c:pt>
                <c:pt idx="11">
                  <c:v>0.17816474327746376</c:v>
                </c:pt>
                <c:pt idx="12">
                  <c:v>0.19819325700254931</c:v>
                </c:pt>
                <c:pt idx="13">
                  <c:v>0.21619382912056331</c:v>
                </c:pt>
                <c:pt idx="14">
                  <c:v>0.18796135125137239</c:v>
                </c:pt>
                <c:pt idx="15">
                  <c:v>0.2180132156515687</c:v>
                </c:pt>
                <c:pt idx="16">
                  <c:v>0.21826271107046752</c:v>
                </c:pt>
                <c:pt idx="17">
                  <c:v>0.21417225365334844</c:v>
                </c:pt>
                <c:pt idx="18">
                  <c:v>0.21693766940210868</c:v>
                </c:pt>
                <c:pt idx="19">
                  <c:v>0.20548410758834676</c:v>
                </c:pt>
                <c:pt idx="20">
                  <c:v>0.17611411100443833</c:v>
                </c:pt>
                <c:pt idx="21">
                  <c:v>0.15445860328908209</c:v>
                </c:pt>
                <c:pt idx="22">
                  <c:v>0.15413143005159746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3-454C-4F41-9E17-83CD703532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2653184"/>
        <c:axId val="192654720"/>
      </c:scatterChart>
      <c:valAx>
        <c:axId val="192653184"/>
        <c:scaling>
          <c:orientation val="minMax"/>
          <c:max val="7.0000000000000007E-2"/>
          <c:min val="0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2654720"/>
        <c:crosses val="autoZero"/>
        <c:crossBetween val="midCat"/>
        <c:majorUnit val="1.0000000000000002E-2"/>
      </c:valAx>
      <c:valAx>
        <c:axId val="192654720"/>
        <c:scaling>
          <c:orientation val="minMax"/>
          <c:max val="0.22000000000000003"/>
          <c:min val="0.15000000000000002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chemeClr val="tx1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2653184"/>
        <c:crosses val="autoZero"/>
        <c:crossBetween val="midCat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chemeClr val="tx1"/>
          </a:solidFill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200" b="1" i="0" u="none" strike="noStrike" kern="1200" spc="0" baseline="0">
                <a:solidFill>
                  <a:sysClr val="windowText" lastClr="000000"/>
                </a:solidFill>
                <a:latin typeface="Calibri (Corpo)"/>
                <a:ea typeface="+mn-ea"/>
                <a:cs typeface="+mn-cs"/>
              </a:defRPr>
            </a:pPr>
            <a:r>
              <a:rPr lang="pt-BR"/>
              <a:t>Desembolsos do BNDES/PIB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lineChart>
        <c:grouping val="standard"/>
        <c:varyColors val="0"/>
        <c:ser>
          <c:idx val="0"/>
          <c:order val="0"/>
          <c:spPr>
            <a:ln w="28575" cap="rnd">
              <a:solidFill>
                <a:schemeClr val="tx2">
                  <a:lumMod val="50000"/>
                </a:schemeClr>
              </a:solidFill>
              <a:round/>
            </a:ln>
            <a:effectLst/>
          </c:spPr>
          <c:marker>
            <c:symbol val="none"/>
          </c:marker>
          <c:cat>
            <c:numRef>
              <c:f>'Séries Anuais'!$X$3:$X$25</c:f>
              <c:numCache>
                <c:formatCode>General</c:formatCode>
                <c:ptCount val="23"/>
                <c:pt idx="0">
                  <c:v>1995</c:v>
                </c:pt>
                <c:pt idx="1">
                  <c:v>1996</c:v>
                </c:pt>
                <c:pt idx="2">
                  <c:v>1997</c:v>
                </c:pt>
                <c:pt idx="3">
                  <c:v>1998</c:v>
                </c:pt>
                <c:pt idx="4">
                  <c:v>1999</c:v>
                </c:pt>
                <c:pt idx="5">
                  <c:v>2000</c:v>
                </c:pt>
                <c:pt idx="6">
                  <c:v>2001</c:v>
                </c:pt>
                <c:pt idx="7">
                  <c:v>2002</c:v>
                </c:pt>
                <c:pt idx="8">
                  <c:v>2003</c:v>
                </c:pt>
                <c:pt idx="9">
                  <c:v>2004</c:v>
                </c:pt>
                <c:pt idx="10">
                  <c:v>2005</c:v>
                </c:pt>
                <c:pt idx="11">
                  <c:v>2006</c:v>
                </c:pt>
                <c:pt idx="12">
                  <c:v>2007</c:v>
                </c:pt>
                <c:pt idx="13">
                  <c:v>2008</c:v>
                </c:pt>
                <c:pt idx="14">
                  <c:v>2009</c:v>
                </c:pt>
                <c:pt idx="15">
                  <c:v>2010</c:v>
                </c:pt>
                <c:pt idx="16">
                  <c:v>2011</c:v>
                </c:pt>
                <c:pt idx="17">
                  <c:v>2012</c:v>
                </c:pt>
                <c:pt idx="18">
                  <c:v>2013</c:v>
                </c:pt>
                <c:pt idx="19">
                  <c:v>2014</c:v>
                </c:pt>
                <c:pt idx="20">
                  <c:v>2015</c:v>
                </c:pt>
                <c:pt idx="21">
                  <c:v>2016</c:v>
                </c:pt>
                <c:pt idx="22" formatCode="mmm\-yy">
                  <c:v>42948</c:v>
                </c:pt>
              </c:numCache>
            </c:numRef>
          </c:cat>
          <c:val>
            <c:numRef>
              <c:f>'Séries Anuais'!$Y$3:$Y$25</c:f>
              <c:numCache>
                <c:formatCode>0.0%</c:formatCode>
                <c:ptCount val="23"/>
                <c:pt idx="0">
                  <c:v>1.005394465590486E-2</c:v>
                </c:pt>
                <c:pt idx="1">
                  <c:v>1.1641815244647183E-2</c:v>
                </c:pt>
                <c:pt idx="2">
                  <c:v>1.8794457571316509E-2</c:v>
                </c:pt>
                <c:pt idx="3">
                  <c:v>1.894645651670189E-2</c:v>
                </c:pt>
                <c:pt idx="4">
                  <c:v>1.6596328461794169E-2</c:v>
                </c:pt>
                <c:pt idx="5">
                  <c:v>1.9219541650316807E-2</c:v>
                </c:pt>
                <c:pt idx="6">
                  <c:v>1.9165415319589079E-2</c:v>
                </c:pt>
                <c:pt idx="7">
                  <c:v>2.5133879854458856E-2</c:v>
                </c:pt>
                <c:pt idx="8">
                  <c:v>1.9519771973505837E-2</c:v>
                </c:pt>
                <c:pt idx="9">
                  <c:v>2.0346814108071119E-2</c:v>
                </c:pt>
                <c:pt idx="10">
                  <c:v>2.1643939685370463E-2</c:v>
                </c:pt>
                <c:pt idx="11">
                  <c:v>2.1298637148692939E-2</c:v>
                </c:pt>
                <c:pt idx="12">
                  <c:v>2.3855046982535617E-2</c:v>
                </c:pt>
                <c:pt idx="13">
                  <c:v>2.9223072033081426E-2</c:v>
                </c:pt>
                <c:pt idx="14">
                  <c:v>4.0910408093441784E-2</c:v>
                </c:pt>
                <c:pt idx="15">
                  <c:v>4.3342674068227574E-2</c:v>
                </c:pt>
                <c:pt idx="16">
                  <c:v>3.1732376195679445E-2</c:v>
                </c:pt>
                <c:pt idx="17">
                  <c:v>3.2398707308360128E-2</c:v>
                </c:pt>
                <c:pt idx="18">
                  <c:v>3.571504265402304E-2</c:v>
                </c:pt>
                <c:pt idx="19">
                  <c:v>3.2503638634887672E-2</c:v>
                </c:pt>
                <c:pt idx="20">
                  <c:v>2.2654846052375954E-2</c:v>
                </c:pt>
                <c:pt idx="21">
                  <c:v>1.4083051289621841E-2</c:v>
                </c:pt>
                <c:pt idx="22">
                  <c:v>1.2012033547780066E-2</c:v>
                </c:pt>
              </c:numCache>
            </c:numRef>
          </c: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0E7E-44CA-B5AB-C15EFB43B22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93801600"/>
        <c:axId val="193881216"/>
      </c:lineChart>
      <c:catAx>
        <c:axId val="1938016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3881216"/>
        <c:crosses val="autoZero"/>
        <c:auto val="1"/>
        <c:lblAlgn val="ctr"/>
        <c:lblOffset val="100"/>
        <c:noMultiLvlLbl val="0"/>
      </c:catAx>
      <c:valAx>
        <c:axId val="193881216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1000" b="1" i="0" u="none" strike="noStrike" kern="1200" baseline="0">
                <a:solidFill>
                  <a:sysClr val="windowText" lastClr="000000"/>
                </a:solidFill>
                <a:latin typeface="Calibri (Corpo)"/>
                <a:ea typeface="+mn-ea"/>
                <a:cs typeface="+mn-cs"/>
              </a:defRPr>
            </a:pPr>
            <a:endParaRPr lang="es-ES"/>
          </a:p>
        </c:txPr>
        <c:crossAx val="193801600"/>
        <c:crosses val="autoZero"/>
        <c:crossBetween val="between"/>
        <c:majorUnit val="1.0000000000000002E-2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 sz="1000" b="1">
          <a:solidFill>
            <a:sysClr val="windowText" lastClr="000000"/>
          </a:solidFill>
          <a:latin typeface="Calibri (Corpo)"/>
        </a:defRPr>
      </a:pPr>
      <a:endParaRPr lang="es-ES"/>
    </a:p>
  </c:txPr>
  <c:printSettings>
    <c:headerFooter/>
    <c:pageMargins b="0.78740157499999996" l="0.511811024" r="0.511811024" t="0.78740157499999996" header="0.31496062000000002" footer="0.31496062000000002"/>
    <c:pageSetup/>
  </c:printSettings>
</c:chartSpac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5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2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5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4.xm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5.xml.rels><?xml version="1.0" encoding="UTF-8" standalone="yes"?>
<Relationships xmlns="http://schemas.openxmlformats.org/package/2006/relationships"><Relationship Id="rId3" Type="http://schemas.openxmlformats.org/officeDocument/2006/relationships/chart" Target="../charts/chart9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4" Type="http://schemas.openxmlformats.org/officeDocument/2006/relationships/chart" Target="../charts/chart10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19050</xdr:colOff>
      <xdr:row>108</xdr:row>
      <xdr:rowOff>142875</xdr:rowOff>
    </xdr:from>
    <xdr:to>
      <xdr:col>21</xdr:col>
      <xdr:colOff>323850</xdr:colOff>
      <xdr:row>125</xdr:row>
      <xdr:rowOff>133350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DD38F486-5C12-4886-B188-7F7B978D8D88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0</xdr:colOff>
      <xdr:row>0</xdr:row>
      <xdr:rowOff>9525</xdr:rowOff>
    </xdr:from>
    <xdr:to>
      <xdr:col>21</xdr:col>
      <xdr:colOff>304800</xdr:colOff>
      <xdr:row>17</xdr:row>
      <xdr:rowOff>0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1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22</xdr:col>
      <xdr:colOff>0</xdr:colOff>
      <xdr:row>0</xdr:row>
      <xdr:rowOff>19050</xdr:rowOff>
    </xdr:from>
    <xdr:to>
      <xdr:col>29</xdr:col>
      <xdr:colOff>304800</xdr:colOff>
      <xdr:row>17</xdr:row>
      <xdr:rowOff>9525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00000000-0008-0000-0100-000005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23</xdr:row>
      <xdr:rowOff>0</xdr:rowOff>
    </xdr:from>
    <xdr:to>
      <xdr:col>25</xdr:col>
      <xdr:colOff>304800</xdr:colOff>
      <xdr:row>39</xdr:row>
      <xdr:rowOff>0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C0F2BE7E-B3B2-470B-9F8B-53FB608F098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14287</xdr:colOff>
      <xdr:row>19</xdr:row>
      <xdr:rowOff>42862</xdr:rowOff>
    </xdr:from>
    <xdr:to>
      <xdr:col>26</xdr:col>
      <xdr:colOff>319087</xdr:colOff>
      <xdr:row>36</xdr:row>
      <xdr:rowOff>33337</xdr:rowOff>
    </xdr:to>
    <xdr:graphicFrame macro="">
      <xdr:nvGraphicFramePr>
        <xdr:cNvPr id="5" name="Gráfico 4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9525</xdr:colOff>
      <xdr:row>1</xdr:row>
      <xdr:rowOff>9525</xdr:rowOff>
    </xdr:from>
    <xdr:to>
      <xdr:col>26</xdr:col>
      <xdr:colOff>314325</xdr:colOff>
      <xdr:row>18</xdr:row>
      <xdr:rowOff>0</xdr:rowOff>
    </xdr:to>
    <xdr:graphicFrame macro="">
      <xdr:nvGraphicFramePr>
        <xdr:cNvPr id="7" name="Gráfico 6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247650</xdr:colOff>
      <xdr:row>26</xdr:row>
      <xdr:rowOff>14287</xdr:rowOff>
    </xdr:from>
    <xdr:to>
      <xdr:col>13</xdr:col>
      <xdr:colOff>0</xdr:colOff>
      <xdr:row>43</xdr:row>
      <xdr:rowOff>4762</xdr:rowOff>
    </xdr:to>
    <xdr:graphicFrame macro="">
      <xdr:nvGraphicFramePr>
        <xdr:cNvPr id="2" name="Gráfico 1">
          <a:extLst>
            <a:ext uri="{FF2B5EF4-FFF2-40B4-BE49-F238E27FC236}">
              <a16:creationId xmlns="" xmlns:a16="http://schemas.microsoft.com/office/drawing/2014/main" id="{00000000-0008-0000-06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4762</xdr:colOff>
      <xdr:row>26</xdr:row>
      <xdr:rowOff>14287</xdr:rowOff>
    </xdr:from>
    <xdr:to>
      <xdr:col>20</xdr:col>
      <xdr:colOff>500062</xdr:colOff>
      <xdr:row>43</xdr:row>
      <xdr:rowOff>4762</xdr:rowOff>
    </xdr:to>
    <xdr:graphicFrame macro="">
      <xdr:nvGraphicFramePr>
        <xdr:cNvPr id="6" name="Gráfico 5">
          <a:extLst>
            <a:ext uri="{FF2B5EF4-FFF2-40B4-BE49-F238E27FC236}">
              <a16:creationId xmlns="" xmlns:a16="http://schemas.microsoft.com/office/drawing/2014/main" id="{00000000-0008-0000-06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26</xdr:col>
      <xdr:colOff>0</xdr:colOff>
      <xdr:row>2</xdr:row>
      <xdr:rowOff>0</xdr:rowOff>
    </xdr:from>
    <xdr:to>
      <xdr:col>33</xdr:col>
      <xdr:colOff>304800</xdr:colOff>
      <xdr:row>19</xdr:row>
      <xdr:rowOff>44450</xdr:rowOff>
    </xdr:to>
    <xdr:graphicFrame macro="">
      <xdr:nvGraphicFramePr>
        <xdr:cNvPr id="7" name="Gráfico 6">
          <a:extLst>
            <a:ext uri="{FF2B5EF4-FFF2-40B4-BE49-F238E27FC236}">
              <a16:creationId xmlns="" xmlns:a16="http://schemas.microsoft.com/office/drawing/2014/main" id="{F3E71526-959A-4FFF-8A6B-39EDF1614444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14</xdr:col>
      <xdr:colOff>9525</xdr:colOff>
      <xdr:row>44</xdr:row>
      <xdr:rowOff>4762</xdr:rowOff>
    </xdr:from>
    <xdr:to>
      <xdr:col>20</xdr:col>
      <xdr:colOff>504825</xdr:colOff>
      <xdr:row>60</xdr:row>
      <xdr:rowOff>157162</xdr:rowOff>
    </xdr:to>
    <xdr:graphicFrame macro="">
      <xdr:nvGraphicFramePr>
        <xdr:cNvPr id="3" name="Gráfico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48682</xdr:colOff>
      <xdr:row>172</xdr:row>
      <xdr:rowOff>148167</xdr:rowOff>
    </xdr:from>
    <xdr:to>
      <xdr:col>11</xdr:col>
      <xdr:colOff>353482</xdr:colOff>
      <xdr:row>189</xdr:row>
      <xdr:rowOff>141817</xdr:rowOff>
    </xdr:to>
    <xdr:graphicFrame macro="">
      <xdr:nvGraphicFramePr>
        <xdr:cNvPr id="3" name="Gráfico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An&#225;lises\Conjuntura%20Econ&#244;mica\Base%20de%20dados\Conjuntura%20econ&#244;mica%20-%20Indicadores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ar. PIB Banco Mundial"/>
      <sheetName val="Var. PIB per Capita"/>
      <sheetName val="PIB - IBGE SCN"/>
      <sheetName val="Var. PIB - IBGE SCN"/>
      <sheetName val="PIB - Análises"/>
      <sheetName val="PIB - BCB"/>
      <sheetName val="Indústria"/>
      <sheetName val="Expectativas"/>
      <sheetName val="Desemprego"/>
      <sheetName val="IPCA"/>
      <sheetName val="Crédito"/>
      <sheetName val="Câmbio"/>
      <sheetName val="Dívida Externa"/>
      <sheetName val="BTC"/>
      <sheetName val="BTC x NFSP e Cambio efetivo"/>
      <sheetName val="Dívida por indexador"/>
      <sheetName val="DLSP -  Indexadores"/>
      <sheetName val="NFSP"/>
      <sheetName val="NFSP - Anual"/>
      <sheetName val="Operações de Mercado Aberto"/>
      <sheetName val="Swaps Cambiais"/>
      <sheetName val="Swaps Fim de período"/>
      <sheetName val="Swaps na carga de juros"/>
      <sheetName val="Tesouro-BNDES"/>
      <sheetName val="Dívida Pública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>
        <row r="304">
          <cell r="J304">
            <v>507184.57139335998</v>
          </cell>
        </row>
      </sheetData>
    </sheetDataSet>
  </externalBook>
</externalLink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2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1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7"/>
  <sheetViews>
    <sheetView topLeftCell="G104" workbookViewId="0">
      <selection activeCell="M127" sqref="M127"/>
    </sheetView>
  </sheetViews>
  <sheetFormatPr defaultRowHeight="12.75"/>
  <cols>
    <col min="6" max="6" width="20.42578125" customWidth="1"/>
    <col min="7" max="7" width="21" customWidth="1"/>
    <col min="8" max="8" width="17.5703125" customWidth="1"/>
    <col min="9" max="9" width="17.7109375" customWidth="1"/>
    <col min="12" max="12" width="12.28515625" bestFit="1" customWidth="1"/>
    <col min="13" max="13" width="9.28515625" customWidth="1"/>
  </cols>
  <sheetData>
    <row r="1" spans="1:9">
      <c r="A1" t="s">
        <v>143</v>
      </c>
      <c r="B1" t="s">
        <v>154</v>
      </c>
      <c r="C1" t="s">
        <v>155</v>
      </c>
      <c r="E1" t="s">
        <v>143</v>
      </c>
      <c r="F1" t="s">
        <v>150</v>
      </c>
      <c r="G1" t="s">
        <v>151</v>
      </c>
      <c r="H1" t="s">
        <v>152</v>
      </c>
      <c r="I1" t="s">
        <v>153</v>
      </c>
    </row>
    <row r="2" spans="1:9">
      <c r="A2" s="2">
        <v>39142</v>
      </c>
      <c r="B2" s="1">
        <v>118257</v>
      </c>
      <c r="C2" s="1">
        <v>16121</v>
      </c>
    </row>
    <row r="3" spans="1:9">
      <c r="A3" s="2">
        <v>39173</v>
      </c>
      <c r="B3" s="1">
        <v>118698</v>
      </c>
      <c r="C3" s="1">
        <v>16399</v>
      </c>
    </row>
    <row r="4" spans="1:9">
      <c r="A4" s="2">
        <v>39203</v>
      </c>
      <c r="B4" s="1">
        <v>117748</v>
      </c>
      <c r="C4" s="1">
        <v>16199</v>
      </c>
    </row>
    <row r="5" spans="1:9">
      <c r="A5" s="2">
        <v>39234</v>
      </c>
      <c r="B5" s="1">
        <v>119169</v>
      </c>
      <c r="C5" s="1">
        <v>16240</v>
      </c>
    </row>
    <row r="6" spans="1:9">
      <c r="A6" s="2">
        <v>39264</v>
      </c>
      <c r="B6" s="1">
        <v>121308</v>
      </c>
      <c r="C6" s="1">
        <v>16714</v>
      </c>
    </row>
    <row r="7" spans="1:9">
      <c r="A7" s="2">
        <v>39295</v>
      </c>
      <c r="B7" s="1">
        <v>125360</v>
      </c>
      <c r="C7" s="1">
        <v>16885</v>
      </c>
    </row>
    <row r="8" spans="1:9">
      <c r="A8" s="2">
        <v>39326</v>
      </c>
      <c r="B8" s="1">
        <v>126013</v>
      </c>
      <c r="C8" s="1">
        <v>17112</v>
      </c>
    </row>
    <row r="9" spans="1:9">
      <c r="A9" s="2">
        <v>39356</v>
      </c>
      <c r="B9" s="1">
        <v>130054</v>
      </c>
      <c r="C9" s="1">
        <v>17224</v>
      </c>
    </row>
    <row r="10" spans="1:9">
      <c r="A10" s="2">
        <v>39387</v>
      </c>
      <c r="B10" s="1">
        <v>134084</v>
      </c>
      <c r="C10" s="1">
        <v>17505</v>
      </c>
    </row>
    <row r="11" spans="1:9">
      <c r="A11" s="2">
        <v>39417</v>
      </c>
      <c r="B11" s="1">
        <v>138119</v>
      </c>
      <c r="C11" s="1">
        <v>17001</v>
      </c>
    </row>
    <row r="12" spans="1:9">
      <c r="A12" s="2">
        <v>39448</v>
      </c>
      <c r="B12" s="1">
        <v>139402</v>
      </c>
      <c r="C12" s="1">
        <v>17292</v>
      </c>
    </row>
    <row r="13" spans="1:9">
      <c r="A13" s="2">
        <v>39479</v>
      </c>
      <c r="B13" s="1">
        <v>139587</v>
      </c>
      <c r="C13" s="1">
        <v>17322</v>
      </c>
    </row>
    <row r="14" spans="1:9">
      <c r="A14" s="2">
        <v>39508</v>
      </c>
      <c r="B14" s="1">
        <v>145203</v>
      </c>
      <c r="C14" s="1">
        <v>17427</v>
      </c>
    </row>
    <row r="15" spans="1:9">
      <c r="A15" s="2">
        <v>39539</v>
      </c>
      <c r="B15" s="1">
        <v>147540</v>
      </c>
      <c r="C15" s="1">
        <v>17552</v>
      </c>
    </row>
    <row r="16" spans="1:9">
      <c r="A16" s="2">
        <v>39569</v>
      </c>
      <c r="B16" s="1">
        <v>149736</v>
      </c>
      <c r="C16" s="1">
        <v>17693</v>
      </c>
    </row>
    <row r="17" spans="1:3">
      <c r="A17" s="2">
        <v>39600</v>
      </c>
      <c r="B17" s="1">
        <v>151295</v>
      </c>
      <c r="C17" s="1">
        <v>17694</v>
      </c>
    </row>
    <row r="18" spans="1:3">
      <c r="A18" s="2">
        <v>39630</v>
      </c>
      <c r="B18" s="1">
        <v>153083</v>
      </c>
      <c r="C18" s="1">
        <v>18042</v>
      </c>
    </row>
    <row r="19" spans="1:3">
      <c r="A19" s="2">
        <v>39661</v>
      </c>
      <c r="B19" s="1">
        <v>156863</v>
      </c>
      <c r="C19" s="1">
        <v>18075</v>
      </c>
    </row>
    <row r="20" spans="1:3">
      <c r="A20" s="2">
        <v>39692</v>
      </c>
      <c r="B20" s="1">
        <v>164439</v>
      </c>
      <c r="C20" s="1">
        <v>18036</v>
      </c>
    </row>
    <row r="21" spans="1:3">
      <c r="A21" s="2">
        <v>39722</v>
      </c>
      <c r="B21" s="1">
        <v>174051</v>
      </c>
      <c r="C21" s="1">
        <v>17752</v>
      </c>
    </row>
    <row r="22" spans="1:3">
      <c r="A22" s="2">
        <v>39753</v>
      </c>
      <c r="B22" s="1">
        <v>181403</v>
      </c>
      <c r="C22" s="1">
        <v>17739</v>
      </c>
    </row>
    <row r="23" spans="1:3">
      <c r="A23" s="2">
        <v>39783</v>
      </c>
      <c r="B23" s="1">
        <v>188741</v>
      </c>
      <c r="C23" s="1">
        <v>17886</v>
      </c>
    </row>
    <row r="24" spans="1:3">
      <c r="A24" s="2">
        <v>39814</v>
      </c>
      <c r="B24" s="1">
        <v>189721</v>
      </c>
      <c r="C24" s="1">
        <v>18007</v>
      </c>
    </row>
    <row r="25" spans="1:3">
      <c r="A25" s="2">
        <v>39845</v>
      </c>
      <c r="B25" s="1">
        <v>193173</v>
      </c>
      <c r="C25" s="1">
        <v>18164</v>
      </c>
    </row>
    <row r="26" spans="1:3">
      <c r="A26" s="2">
        <v>39873</v>
      </c>
      <c r="B26" s="1">
        <v>195480</v>
      </c>
      <c r="C26" s="1">
        <v>18188</v>
      </c>
    </row>
    <row r="27" spans="1:3">
      <c r="A27" s="2">
        <v>39904</v>
      </c>
      <c r="B27" s="1">
        <v>195967</v>
      </c>
      <c r="C27" s="1">
        <v>18218</v>
      </c>
    </row>
    <row r="28" spans="1:3">
      <c r="A28" s="2">
        <v>39934</v>
      </c>
      <c r="B28" s="1">
        <v>194955</v>
      </c>
      <c r="C28" s="1">
        <v>18012</v>
      </c>
    </row>
    <row r="29" spans="1:3">
      <c r="A29" s="2">
        <v>39965</v>
      </c>
      <c r="B29" s="1">
        <v>200936</v>
      </c>
      <c r="C29" s="1">
        <v>17949</v>
      </c>
    </row>
    <row r="30" spans="1:3">
      <c r="A30" s="2">
        <v>39995</v>
      </c>
      <c r="B30" s="1">
        <v>228598</v>
      </c>
      <c r="C30" s="1">
        <v>18078</v>
      </c>
    </row>
    <row r="31" spans="1:3">
      <c r="A31" s="2">
        <v>40026</v>
      </c>
      <c r="B31" s="1">
        <v>233419</v>
      </c>
      <c r="C31" s="1">
        <v>18086</v>
      </c>
    </row>
    <row r="32" spans="1:3">
      <c r="A32" s="2">
        <v>40057</v>
      </c>
      <c r="B32" s="1">
        <v>238590</v>
      </c>
      <c r="C32" s="1">
        <v>18178</v>
      </c>
    </row>
    <row r="33" spans="1:3">
      <c r="A33" s="2">
        <v>40087</v>
      </c>
      <c r="B33" s="1">
        <v>242593</v>
      </c>
      <c r="C33" s="1">
        <v>18222</v>
      </c>
    </row>
    <row r="34" spans="1:3">
      <c r="A34" s="2">
        <v>40118</v>
      </c>
      <c r="B34" s="1">
        <v>248453</v>
      </c>
      <c r="C34" s="1">
        <v>18246</v>
      </c>
    </row>
    <row r="35" spans="1:3">
      <c r="A35" s="2">
        <v>40148</v>
      </c>
      <c r="B35" s="1">
        <v>263599</v>
      </c>
      <c r="C35" s="1">
        <v>18608</v>
      </c>
    </row>
    <row r="36" spans="1:3">
      <c r="A36" s="2">
        <v>40179</v>
      </c>
      <c r="B36" s="1">
        <v>267867</v>
      </c>
      <c r="C36" s="1">
        <v>19198</v>
      </c>
    </row>
    <row r="37" spans="1:3">
      <c r="A37" s="2">
        <v>40210</v>
      </c>
      <c r="B37" s="1">
        <v>268107</v>
      </c>
      <c r="C37" s="1">
        <v>19624</v>
      </c>
    </row>
    <row r="38" spans="1:3">
      <c r="A38" s="2">
        <v>40238</v>
      </c>
      <c r="B38" s="1">
        <v>268766</v>
      </c>
      <c r="C38" s="1">
        <v>20205</v>
      </c>
    </row>
    <row r="39" spans="1:3">
      <c r="A39" s="2">
        <v>40269</v>
      </c>
      <c r="B39" s="1">
        <v>274181</v>
      </c>
      <c r="C39" s="1">
        <v>20536</v>
      </c>
    </row>
    <row r="40" spans="1:3">
      <c r="A40" s="2">
        <v>40299</v>
      </c>
      <c r="B40" s="1">
        <v>283420</v>
      </c>
      <c r="C40" s="1">
        <v>20674</v>
      </c>
    </row>
    <row r="41" spans="1:3">
      <c r="A41" s="2">
        <v>40330</v>
      </c>
      <c r="B41" s="1">
        <v>293354</v>
      </c>
      <c r="C41" s="1">
        <v>20514</v>
      </c>
    </row>
    <row r="42" spans="1:3">
      <c r="A42" s="2">
        <v>40360</v>
      </c>
      <c r="B42" s="1">
        <v>300911</v>
      </c>
      <c r="C42" s="1">
        <v>20723</v>
      </c>
    </row>
    <row r="43" spans="1:3">
      <c r="A43" s="2">
        <v>40391</v>
      </c>
      <c r="B43" s="1">
        <v>312997</v>
      </c>
      <c r="C43" s="1">
        <v>21005</v>
      </c>
    </row>
    <row r="44" spans="1:3">
      <c r="A44" s="2">
        <v>40422</v>
      </c>
      <c r="B44" s="1">
        <v>316069</v>
      </c>
      <c r="C44" s="1">
        <v>21336</v>
      </c>
    </row>
    <row r="45" spans="1:3">
      <c r="A45" s="2">
        <v>40452</v>
      </c>
      <c r="B45" s="1">
        <v>323910</v>
      </c>
      <c r="C45" s="1">
        <v>21686</v>
      </c>
    </row>
    <row r="46" spans="1:3">
      <c r="A46" s="2">
        <v>40483</v>
      </c>
      <c r="B46" s="1">
        <v>330314</v>
      </c>
      <c r="C46" s="1">
        <v>21881</v>
      </c>
    </row>
    <row r="47" spans="1:3">
      <c r="A47" s="2">
        <v>40513</v>
      </c>
      <c r="B47" s="1">
        <v>333398</v>
      </c>
      <c r="C47" s="1">
        <v>22301</v>
      </c>
    </row>
    <row r="48" spans="1:3">
      <c r="A48" s="2">
        <v>40544</v>
      </c>
      <c r="B48" s="1">
        <v>335527</v>
      </c>
      <c r="C48" s="1">
        <v>22887</v>
      </c>
    </row>
    <row r="49" spans="1:13">
      <c r="A49" s="2">
        <v>40575</v>
      </c>
      <c r="B49" s="1">
        <v>338580</v>
      </c>
      <c r="C49" s="1">
        <v>23275</v>
      </c>
      <c r="L49" t="s">
        <v>157</v>
      </c>
      <c r="M49" t="s">
        <v>156</v>
      </c>
    </row>
    <row r="50" spans="1:13">
      <c r="A50" s="2">
        <v>40603</v>
      </c>
      <c r="B50" s="1">
        <v>338959</v>
      </c>
      <c r="C50" s="1">
        <v>23597</v>
      </c>
      <c r="E50" s="2">
        <v>40603</v>
      </c>
      <c r="F50">
        <v>0.78</v>
      </c>
      <c r="G50">
        <v>1.8</v>
      </c>
      <c r="H50">
        <v>0.22</v>
      </c>
      <c r="I50">
        <v>3.25</v>
      </c>
      <c r="K50" s="2">
        <v>40603</v>
      </c>
      <c r="L50" s="20">
        <f>(0.01*H50*B50+0.01*I50*C50)/(B50+C50)</f>
        <v>4.1720790719226826E-3</v>
      </c>
      <c r="M50" s="20">
        <f t="shared" ref="M50:M81" si="0">(0.01*F50*B50+0.01*G50*C50)/(B50+C50)</f>
        <v>8.4638682024294181E-3</v>
      </c>
    </row>
    <row r="51" spans="1:13">
      <c r="A51" s="2">
        <v>40634</v>
      </c>
      <c r="B51" s="1">
        <v>339689</v>
      </c>
      <c r="C51" s="1">
        <v>23831</v>
      </c>
      <c r="E51" s="2">
        <v>40634</v>
      </c>
      <c r="F51">
        <v>0.4</v>
      </c>
      <c r="G51">
        <v>1.3</v>
      </c>
      <c r="H51">
        <v>0.24</v>
      </c>
      <c r="I51">
        <v>3.07</v>
      </c>
      <c r="K51" s="2">
        <v>40634</v>
      </c>
      <c r="L51" s="20">
        <f t="shared" ref="L51:L114" si="1">(0.01*H51*B51+0.01*I51*C51)/(B51+C51)</f>
        <v>4.2552412522007038E-3</v>
      </c>
      <c r="M51" s="20">
        <f t="shared" si="0"/>
        <v>4.5900060519366206E-3</v>
      </c>
    </row>
    <row r="52" spans="1:13">
      <c r="A52" s="2">
        <v>40664</v>
      </c>
      <c r="B52" s="1">
        <v>343568</v>
      </c>
      <c r="C52" s="1">
        <v>23771</v>
      </c>
      <c r="E52" s="2">
        <v>40664</v>
      </c>
      <c r="F52">
        <v>0.83</v>
      </c>
      <c r="G52">
        <v>2.37</v>
      </c>
      <c r="H52">
        <v>0.26</v>
      </c>
      <c r="I52">
        <v>3.04</v>
      </c>
      <c r="K52" s="2">
        <v>40664</v>
      </c>
      <c r="L52" s="20">
        <f t="shared" si="1"/>
        <v>4.3989753334113726E-3</v>
      </c>
      <c r="M52" s="20">
        <f t="shared" si="0"/>
        <v>9.2965546810983863E-3</v>
      </c>
    </row>
    <row r="53" spans="1:13">
      <c r="A53" s="2">
        <v>40695</v>
      </c>
      <c r="B53" s="1">
        <v>347643</v>
      </c>
      <c r="C53" s="1">
        <v>23542</v>
      </c>
      <c r="E53" s="2">
        <v>40695</v>
      </c>
      <c r="F53">
        <v>0.89</v>
      </c>
      <c r="G53">
        <v>2.4</v>
      </c>
      <c r="H53">
        <v>0.27</v>
      </c>
      <c r="I53">
        <v>2.87</v>
      </c>
      <c r="K53" s="2">
        <v>40695</v>
      </c>
      <c r="L53" s="20">
        <f t="shared" si="1"/>
        <v>4.3490213774802326E-3</v>
      </c>
      <c r="M53" s="20">
        <f t="shared" si="0"/>
        <v>9.8577008769212132E-3</v>
      </c>
    </row>
    <row r="54" spans="1:13">
      <c r="A54" s="2">
        <v>40725</v>
      </c>
      <c r="B54" s="1">
        <v>353571</v>
      </c>
      <c r="C54" s="1">
        <v>23803</v>
      </c>
      <c r="E54" s="2">
        <v>40725</v>
      </c>
      <c r="F54">
        <v>0.43</v>
      </c>
      <c r="G54">
        <v>1.61</v>
      </c>
      <c r="H54">
        <v>0.28999999999999998</v>
      </c>
      <c r="I54">
        <v>2.8</v>
      </c>
      <c r="K54" s="2">
        <v>40725</v>
      </c>
      <c r="L54" s="20">
        <f t="shared" si="1"/>
        <v>4.4831914758303431E-3</v>
      </c>
      <c r="M54" s="20">
        <f t="shared" si="0"/>
        <v>5.0442892197130693E-3</v>
      </c>
    </row>
    <row r="55" spans="1:13">
      <c r="A55" s="2">
        <v>40756</v>
      </c>
      <c r="B55" s="1">
        <v>360392</v>
      </c>
      <c r="C55" s="1">
        <v>23761</v>
      </c>
      <c r="E55" s="2">
        <v>40756</v>
      </c>
      <c r="F55">
        <v>1.1399999999999999</v>
      </c>
      <c r="G55">
        <v>1.69</v>
      </c>
      <c r="H55">
        <v>0.28999999999999998</v>
      </c>
      <c r="I55">
        <v>2.93</v>
      </c>
      <c r="K55" s="2">
        <v>40756</v>
      </c>
      <c r="L55" s="20">
        <f t="shared" si="1"/>
        <v>4.5329181341809124E-3</v>
      </c>
      <c r="M55" s="20">
        <f t="shared" si="0"/>
        <v>1.1740191277954354E-2</v>
      </c>
    </row>
    <row r="56" spans="1:13">
      <c r="A56" s="2">
        <v>40787</v>
      </c>
      <c r="B56" s="1">
        <v>372461</v>
      </c>
      <c r="C56" s="1">
        <v>23844</v>
      </c>
      <c r="E56" s="2">
        <v>40787</v>
      </c>
      <c r="F56">
        <v>0.71</v>
      </c>
      <c r="G56">
        <v>1.59</v>
      </c>
      <c r="H56">
        <v>0.37</v>
      </c>
      <c r="I56">
        <v>2.91</v>
      </c>
      <c r="K56" s="2">
        <v>40787</v>
      </c>
      <c r="L56" s="20">
        <f t="shared" si="1"/>
        <v>5.2282108477056813E-3</v>
      </c>
      <c r="M56" s="20">
        <f t="shared" si="0"/>
        <v>7.6294588763704714E-3</v>
      </c>
    </row>
    <row r="57" spans="1:13">
      <c r="A57" s="2">
        <v>40817</v>
      </c>
      <c r="B57" s="1">
        <v>371518</v>
      </c>
      <c r="C57" s="1">
        <v>24206</v>
      </c>
      <c r="E57" s="2">
        <v>40817</v>
      </c>
      <c r="F57">
        <v>0.31</v>
      </c>
      <c r="G57">
        <v>1.19</v>
      </c>
      <c r="H57">
        <v>0.36</v>
      </c>
      <c r="I57">
        <v>2.81</v>
      </c>
      <c r="K57" s="2">
        <v>40817</v>
      </c>
      <c r="L57" s="20">
        <f t="shared" si="1"/>
        <v>5.0986379395740467E-3</v>
      </c>
      <c r="M57" s="20">
        <f t="shared" si="0"/>
        <v>3.6382862803368003E-3</v>
      </c>
    </row>
    <row r="58" spans="1:13">
      <c r="A58" s="2">
        <v>40848</v>
      </c>
      <c r="B58" s="1">
        <v>383290</v>
      </c>
      <c r="C58" s="1">
        <v>24494</v>
      </c>
      <c r="E58" s="2">
        <v>40848</v>
      </c>
      <c r="F58">
        <v>0.31</v>
      </c>
      <c r="G58">
        <v>1.36</v>
      </c>
      <c r="H58">
        <v>0.37</v>
      </c>
      <c r="I58">
        <v>2.62</v>
      </c>
      <c r="K58" s="2">
        <v>40848</v>
      </c>
      <c r="L58" s="20">
        <f t="shared" si="1"/>
        <v>5.0514875522335344E-3</v>
      </c>
      <c r="M58" s="20">
        <f t="shared" si="0"/>
        <v>3.7306941910423171E-3</v>
      </c>
    </row>
    <row r="59" spans="1:13">
      <c r="A59" s="2">
        <v>40878</v>
      </c>
      <c r="B59" s="1">
        <v>393392</v>
      </c>
      <c r="C59" s="1">
        <v>24767</v>
      </c>
      <c r="E59" s="2">
        <v>40878</v>
      </c>
      <c r="F59">
        <v>0.79</v>
      </c>
      <c r="G59">
        <v>1.74</v>
      </c>
      <c r="H59">
        <v>0.37</v>
      </c>
      <c r="I59">
        <v>2.52</v>
      </c>
      <c r="K59" s="2">
        <v>40878</v>
      </c>
      <c r="L59" s="20">
        <f t="shared" si="1"/>
        <v>4.9734163320650764E-3</v>
      </c>
      <c r="M59" s="20">
        <f t="shared" si="0"/>
        <v>8.4626723327729421E-3</v>
      </c>
    </row>
    <row r="60" spans="1:13">
      <c r="A60" s="2">
        <v>40909</v>
      </c>
      <c r="B60" s="1">
        <v>388551</v>
      </c>
      <c r="C60" s="1">
        <v>25296</v>
      </c>
      <c r="E60" s="2">
        <v>40909</v>
      </c>
      <c r="F60">
        <v>1.06</v>
      </c>
      <c r="G60">
        <v>1.76</v>
      </c>
      <c r="H60">
        <v>0.38</v>
      </c>
      <c r="I60">
        <v>2.67</v>
      </c>
      <c r="K60" s="2">
        <v>40909</v>
      </c>
      <c r="L60" s="20">
        <f t="shared" si="1"/>
        <v>5.199740483801985E-3</v>
      </c>
      <c r="M60" s="20">
        <f t="shared" si="0"/>
        <v>1.1027868270157811E-2</v>
      </c>
    </row>
    <row r="61" spans="1:13">
      <c r="A61" s="2">
        <v>40940</v>
      </c>
      <c r="B61" s="1">
        <v>389035</v>
      </c>
      <c r="C61" s="1">
        <v>25723</v>
      </c>
      <c r="E61" s="2">
        <v>40940</v>
      </c>
      <c r="F61">
        <v>0.65</v>
      </c>
      <c r="G61">
        <v>0.93</v>
      </c>
      <c r="H61">
        <v>0.4</v>
      </c>
      <c r="I61">
        <v>2.59</v>
      </c>
      <c r="K61" s="2">
        <v>40940</v>
      </c>
      <c r="L61" s="20">
        <f t="shared" si="1"/>
        <v>5.3582226262061253E-3</v>
      </c>
      <c r="M61" s="20">
        <f t="shared" si="0"/>
        <v>6.6736540344007837E-3</v>
      </c>
    </row>
    <row r="62" spans="1:13">
      <c r="A62" s="2">
        <v>40969</v>
      </c>
      <c r="B62" s="1">
        <v>394557</v>
      </c>
      <c r="C62" s="1">
        <v>26107</v>
      </c>
      <c r="E62" s="2">
        <v>40969</v>
      </c>
      <c r="F62">
        <v>1.1499999999999999</v>
      </c>
      <c r="G62">
        <v>1.45</v>
      </c>
      <c r="H62">
        <v>0.44</v>
      </c>
      <c r="I62">
        <v>2.81</v>
      </c>
      <c r="K62" s="2">
        <v>40969</v>
      </c>
      <c r="L62" s="20">
        <f t="shared" si="1"/>
        <v>5.8708553619991255E-3</v>
      </c>
      <c r="M62" s="20">
        <f t="shared" si="0"/>
        <v>1.1686184223037863E-2</v>
      </c>
    </row>
    <row r="63" spans="1:13">
      <c r="A63" s="2">
        <v>41000</v>
      </c>
      <c r="B63" s="1">
        <v>398979</v>
      </c>
      <c r="C63" s="1">
        <v>26335</v>
      </c>
      <c r="E63" s="2">
        <v>41000</v>
      </c>
      <c r="F63">
        <v>0.46</v>
      </c>
      <c r="G63">
        <v>0.93</v>
      </c>
      <c r="H63">
        <v>0.68</v>
      </c>
      <c r="I63">
        <v>2.61</v>
      </c>
      <c r="K63" s="2">
        <v>41000</v>
      </c>
      <c r="L63" s="20">
        <f t="shared" si="1"/>
        <v>7.9950359028858678E-3</v>
      </c>
      <c r="M63" s="20">
        <f t="shared" si="0"/>
        <v>4.8910191058841226E-3</v>
      </c>
    </row>
    <row r="64" spans="1:13">
      <c r="A64" s="2">
        <v>41030</v>
      </c>
      <c r="B64" s="1">
        <v>405426</v>
      </c>
      <c r="C64" s="1">
        <v>25971</v>
      </c>
      <c r="E64" s="2">
        <v>41030</v>
      </c>
      <c r="F64">
        <v>0.97</v>
      </c>
      <c r="G64">
        <v>2.2200000000000002</v>
      </c>
      <c r="H64">
        <v>0.41</v>
      </c>
      <c r="I64">
        <v>2.4300000000000002</v>
      </c>
      <c r="K64" s="2">
        <v>41030</v>
      </c>
      <c r="L64" s="20">
        <f t="shared" si="1"/>
        <v>5.3160821702515314E-3</v>
      </c>
      <c r="M64" s="20">
        <f t="shared" si="0"/>
        <v>1.0452526095452681E-2</v>
      </c>
    </row>
    <row r="65" spans="1:13">
      <c r="A65" s="2">
        <v>41061</v>
      </c>
      <c r="B65" s="1">
        <v>407138</v>
      </c>
      <c r="C65" s="1">
        <v>25980</v>
      </c>
      <c r="E65" s="2">
        <v>41061</v>
      </c>
      <c r="F65">
        <v>0.59</v>
      </c>
      <c r="G65">
        <v>1.74</v>
      </c>
      <c r="H65">
        <v>0.49</v>
      </c>
      <c r="I65">
        <v>2.29</v>
      </c>
      <c r="K65" s="2">
        <v>41061</v>
      </c>
      <c r="L65" s="20">
        <f t="shared" si="1"/>
        <v>5.9797057614783961E-3</v>
      </c>
      <c r="M65" s="20">
        <f t="shared" si="0"/>
        <v>6.5898120142778649E-3</v>
      </c>
    </row>
    <row r="66" spans="1:13">
      <c r="A66" s="2">
        <v>41091</v>
      </c>
      <c r="B66" s="1">
        <v>414103</v>
      </c>
      <c r="C66" s="1">
        <v>26163</v>
      </c>
      <c r="E66" s="2">
        <v>41091</v>
      </c>
      <c r="F66">
        <v>1.07</v>
      </c>
      <c r="G66">
        <v>2.13</v>
      </c>
      <c r="H66">
        <v>0.49</v>
      </c>
      <c r="I66">
        <v>2.15</v>
      </c>
      <c r="K66" s="2">
        <v>41091</v>
      </c>
      <c r="L66" s="20">
        <f t="shared" si="1"/>
        <v>5.8864622750791568E-3</v>
      </c>
      <c r="M66" s="20">
        <f t="shared" si="0"/>
        <v>1.1329909645532474E-2</v>
      </c>
    </row>
    <row r="67" spans="1:13">
      <c r="A67" s="2">
        <v>41122</v>
      </c>
      <c r="B67" s="1">
        <v>415068</v>
      </c>
      <c r="C67" s="1">
        <v>27284</v>
      </c>
      <c r="E67" s="2">
        <v>41122</v>
      </c>
      <c r="F67">
        <v>1.21</v>
      </c>
      <c r="G67">
        <v>1.83</v>
      </c>
      <c r="H67">
        <v>0.5</v>
      </c>
      <c r="I67">
        <v>2.33</v>
      </c>
      <c r="K67" s="2">
        <v>41122</v>
      </c>
      <c r="L67" s="20">
        <f t="shared" si="1"/>
        <v>6.1287327738995196E-3</v>
      </c>
      <c r="M67" s="20">
        <f t="shared" si="0"/>
        <v>1.2482412196621695E-2</v>
      </c>
    </row>
    <row r="68" spans="1:13">
      <c r="A68" s="2">
        <v>41153</v>
      </c>
      <c r="B68" s="1">
        <v>418200</v>
      </c>
      <c r="C68" s="1">
        <v>27247</v>
      </c>
      <c r="E68" s="2">
        <v>41153</v>
      </c>
      <c r="F68">
        <v>0.63</v>
      </c>
      <c r="G68">
        <v>0.88</v>
      </c>
      <c r="H68">
        <v>0.51</v>
      </c>
      <c r="I68">
        <v>2.23</v>
      </c>
      <c r="K68" s="2">
        <v>41153</v>
      </c>
      <c r="L68" s="20">
        <f t="shared" si="1"/>
        <v>6.1520856577774686E-3</v>
      </c>
      <c r="M68" s="20">
        <f t="shared" si="0"/>
        <v>6.4529194270025389E-3</v>
      </c>
    </row>
    <row r="69" spans="1:13">
      <c r="A69" s="2">
        <v>41183</v>
      </c>
      <c r="B69" s="1">
        <v>423763</v>
      </c>
      <c r="C69" s="1">
        <v>27617</v>
      </c>
      <c r="E69" s="2">
        <v>41183</v>
      </c>
      <c r="F69">
        <v>0.93</v>
      </c>
      <c r="G69">
        <v>1.87</v>
      </c>
      <c r="H69">
        <v>0.71</v>
      </c>
      <c r="I69">
        <v>2.3199999999999998</v>
      </c>
      <c r="K69" s="2">
        <v>41183</v>
      </c>
      <c r="L69" s="20">
        <f t="shared" si="1"/>
        <v>8.0850540564491105E-3</v>
      </c>
      <c r="M69" s="20">
        <f t="shared" si="0"/>
        <v>9.8751247286100411E-3</v>
      </c>
    </row>
    <row r="70" spans="1:13">
      <c r="A70" s="2">
        <v>41214</v>
      </c>
      <c r="B70" s="1">
        <v>432276</v>
      </c>
      <c r="C70" s="1">
        <v>28472</v>
      </c>
      <c r="E70" s="2">
        <v>41214</v>
      </c>
      <c r="F70">
        <v>0.43</v>
      </c>
      <c r="G70">
        <v>1.18</v>
      </c>
      <c r="H70">
        <v>0.67</v>
      </c>
      <c r="I70">
        <v>2.13</v>
      </c>
      <c r="K70" s="2">
        <v>41214</v>
      </c>
      <c r="L70" s="20">
        <f t="shared" si="1"/>
        <v>7.6022094507192653E-3</v>
      </c>
      <c r="M70" s="20">
        <f t="shared" si="0"/>
        <v>4.7634637589311296E-3</v>
      </c>
    </row>
    <row r="71" spans="1:13">
      <c r="A71" s="2">
        <v>41244</v>
      </c>
      <c r="B71" s="1">
        <v>446699</v>
      </c>
      <c r="C71" s="1">
        <v>29172</v>
      </c>
      <c r="E71" s="2">
        <v>41244</v>
      </c>
      <c r="F71">
        <v>0.39</v>
      </c>
      <c r="G71">
        <v>1.17</v>
      </c>
      <c r="H71">
        <v>0.46</v>
      </c>
      <c r="I71">
        <v>2.06</v>
      </c>
      <c r="K71" s="2">
        <v>41244</v>
      </c>
      <c r="L71" s="20">
        <f t="shared" si="1"/>
        <v>5.580837243706803E-3</v>
      </c>
      <c r="M71" s="20">
        <f t="shared" si="0"/>
        <v>4.3781581563070672E-3</v>
      </c>
    </row>
    <row r="72" spans="1:13">
      <c r="A72" s="2">
        <v>41275</v>
      </c>
      <c r="B72" s="1">
        <v>448494</v>
      </c>
      <c r="C72" s="1">
        <v>30221</v>
      </c>
      <c r="E72" s="2">
        <v>41275</v>
      </c>
      <c r="F72">
        <v>1.1200000000000001</v>
      </c>
      <c r="G72">
        <v>1.34</v>
      </c>
      <c r="H72">
        <v>0.45</v>
      </c>
      <c r="I72">
        <v>1.89</v>
      </c>
      <c r="K72" s="2">
        <v>41275</v>
      </c>
      <c r="L72" s="20">
        <f t="shared" si="1"/>
        <v>5.4090636391172205E-3</v>
      </c>
      <c r="M72" s="20">
        <f t="shared" si="0"/>
        <v>1.133888472264291E-2</v>
      </c>
    </row>
    <row r="73" spans="1:13">
      <c r="A73" s="2">
        <v>41306</v>
      </c>
      <c r="B73" s="1">
        <v>450257</v>
      </c>
      <c r="C73" s="1">
        <v>31156</v>
      </c>
      <c r="E73" s="2">
        <v>41306</v>
      </c>
      <c r="F73">
        <v>0.74</v>
      </c>
      <c r="G73">
        <v>0.67</v>
      </c>
      <c r="H73">
        <v>0.46</v>
      </c>
      <c r="I73">
        <v>1.65</v>
      </c>
      <c r="K73" s="2">
        <v>41306</v>
      </c>
      <c r="L73" s="20">
        <f t="shared" si="1"/>
        <v>5.370142060974672E-3</v>
      </c>
      <c r="M73" s="20">
        <f t="shared" si="0"/>
        <v>7.3546975258250193E-3</v>
      </c>
    </row>
    <row r="74" spans="1:13">
      <c r="A74" s="2">
        <v>41334</v>
      </c>
      <c r="B74" s="1">
        <v>456772</v>
      </c>
      <c r="C74" s="1">
        <v>31720</v>
      </c>
      <c r="E74" s="2">
        <v>41334</v>
      </c>
      <c r="F74">
        <v>0.77</v>
      </c>
      <c r="G74">
        <v>1.04</v>
      </c>
      <c r="H74">
        <v>0.47</v>
      </c>
      <c r="I74">
        <v>1.5</v>
      </c>
      <c r="K74" s="2">
        <v>41334</v>
      </c>
      <c r="L74" s="20">
        <f t="shared" si="1"/>
        <v>5.3688256921300649E-3</v>
      </c>
      <c r="M74" s="20">
        <f t="shared" si="0"/>
        <v>7.8753232396845813E-3</v>
      </c>
    </row>
    <row r="75" spans="1:13">
      <c r="A75" s="2">
        <v>41365</v>
      </c>
      <c r="B75" s="1">
        <v>463605</v>
      </c>
      <c r="C75" s="1">
        <v>32707</v>
      </c>
      <c r="E75" s="2">
        <v>41365</v>
      </c>
      <c r="F75">
        <v>1.2</v>
      </c>
      <c r="G75">
        <v>1.05</v>
      </c>
      <c r="H75">
        <v>0.65</v>
      </c>
      <c r="I75">
        <v>1.34</v>
      </c>
      <c r="K75" s="2">
        <v>41365</v>
      </c>
      <c r="L75" s="20">
        <f t="shared" si="1"/>
        <v>6.9547105449797716E-3</v>
      </c>
      <c r="M75" s="20">
        <f t="shared" si="0"/>
        <v>1.1901149881526137E-2</v>
      </c>
    </row>
    <row r="76" spans="1:13">
      <c r="A76" s="2">
        <v>41395</v>
      </c>
      <c r="B76" s="1">
        <v>471936</v>
      </c>
      <c r="C76" s="1">
        <v>32839</v>
      </c>
      <c r="E76" s="2">
        <v>41395</v>
      </c>
      <c r="F76">
        <v>0.81</v>
      </c>
      <c r="G76">
        <v>1.43</v>
      </c>
      <c r="H76">
        <v>0.55000000000000004</v>
      </c>
      <c r="I76">
        <v>1.22</v>
      </c>
      <c r="K76" s="2">
        <v>41395</v>
      </c>
      <c r="L76" s="20">
        <f t="shared" si="1"/>
        <v>5.9358799465108218E-3</v>
      </c>
      <c r="M76" s="20">
        <f t="shared" si="0"/>
        <v>8.5033515922935989E-3</v>
      </c>
    </row>
    <row r="77" spans="1:13">
      <c r="A77" s="2">
        <v>41426</v>
      </c>
      <c r="B77" s="1">
        <v>477679</v>
      </c>
      <c r="C77" s="1">
        <v>33100</v>
      </c>
      <c r="E77" s="2">
        <v>41426</v>
      </c>
      <c r="F77">
        <v>0.32</v>
      </c>
      <c r="G77">
        <v>0.73</v>
      </c>
      <c r="H77">
        <v>0.52</v>
      </c>
      <c r="I77">
        <v>1.1200000000000001</v>
      </c>
      <c r="K77" s="2">
        <v>41426</v>
      </c>
      <c r="L77" s="20">
        <f t="shared" si="1"/>
        <v>5.5888178644775931E-3</v>
      </c>
      <c r="M77" s="20">
        <f t="shared" si="0"/>
        <v>3.4656922073930214E-3</v>
      </c>
    </row>
    <row r="78" spans="1:13">
      <c r="A78" s="2">
        <v>41456</v>
      </c>
      <c r="B78" s="1">
        <v>485117</v>
      </c>
      <c r="C78" s="1">
        <v>33524</v>
      </c>
      <c r="E78" s="2">
        <v>41456</v>
      </c>
      <c r="F78">
        <v>1.02</v>
      </c>
      <c r="G78">
        <v>1.33</v>
      </c>
      <c r="H78">
        <v>0.4</v>
      </c>
      <c r="I78">
        <v>1.1000000000000001</v>
      </c>
      <c r="K78" s="2">
        <v>41456</v>
      </c>
      <c r="L78" s="20">
        <f t="shared" si="1"/>
        <v>4.45246712080225E-3</v>
      </c>
      <c r="M78" s="20">
        <f t="shared" si="0"/>
        <v>1.0400378296355282E-2</v>
      </c>
    </row>
    <row r="79" spans="1:13">
      <c r="A79" s="2">
        <v>41487</v>
      </c>
      <c r="B79" s="1">
        <v>494718</v>
      </c>
      <c r="C79" s="1">
        <v>33955</v>
      </c>
      <c r="E79" s="2">
        <v>41487</v>
      </c>
      <c r="F79">
        <v>0.86</v>
      </c>
      <c r="G79">
        <v>1.08</v>
      </c>
      <c r="H79">
        <v>0.41</v>
      </c>
      <c r="I79">
        <v>1.22</v>
      </c>
      <c r="K79" s="2">
        <v>41487</v>
      </c>
      <c r="L79" s="20">
        <f t="shared" si="1"/>
        <v>4.6202374624768052E-3</v>
      </c>
      <c r="M79" s="20">
        <f t="shared" si="0"/>
        <v>8.7412990638825894E-3</v>
      </c>
    </row>
    <row r="80" spans="1:13">
      <c r="A80" s="2">
        <v>41518</v>
      </c>
      <c r="B80" s="1">
        <v>490014</v>
      </c>
      <c r="C80" s="1">
        <v>34504</v>
      </c>
      <c r="E80" s="2">
        <v>41518</v>
      </c>
      <c r="F80">
        <v>0.4</v>
      </c>
      <c r="G80">
        <v>0.59</v>
      </c>
      <c r="H80">
        <v>0.42</v>
      </c>
      <c r="I80">
        <v>1.22</v>
      </c>
      <c r="K80" s="2">
        <v>41518</v>
      </c>
      <c r="L80" s="20">
        <f t="shared" si="1"/>
        <v>4.7262583934202448E-3</v>
      </c>
      <c r="M80" s="20">
        <f t="shared" si="0"/>
        <v>4.1249863684373082E-3</v>
      </c>
    </row>
    <row r="81" spans="1:13">
      <c r="A81" s="2">
        <v>41548</v>
      </c>
      <c r="B81" s="1">
        <v>487193</v>
      </c>
      <c r="C81" s="1">
        <v>35026</v>
      </c>
      <c r="E81" s="2">
        <v>41548</v>
      </c>
      <c r="F81">
        <v>1.05</v>
      </c>
      <c r="G81">
        <v>1.05</v>
      </c>
      <c r="H81">
        <v>0.43</v>
      </c>
      <c r="I81">
        <v>1.18</v>
      </c>
      <c r="K81" s="2">
        <v>41548</v>
      </c>
      <c r="L81" s="20">
        <f t="shared" si="1"/>
        <v>4.8030360825630624E-3</v>
      </c>
      <c r="M81" s="20">
        <f t="shared" si="0"/>
        <v>1.0500000000000001E-2</v>
      </c>
    </row>
    <row r="82" spans="1:13">
      <c r="A82" s="2">
        <v>41579</v>
      </c>
      <c r="B82" s="1">
        <v>498073</v>
      </c>
      <c r="C82" s="1">
        <v>35688</v>
      </c>
      <c r="E82" s="2">
        <v>41579</v>
      </c>
      <c r="F82">
        <v>0.3</v>
      </c>
      <c r="G82">
        <v>0.53</v>
      </c>
      <c r="H82">
        <v>0.4</v>
      </c>
      <c r="I82">
        <v>1.0900000000000001</v>
      </c>
      <c r="K82" s="2">
        <v>41579</v>
      </c>
      <c r="L82" s="20">
        <f t="shared" si="1"/>
        <v>4.4613435601327184E-3</v>
      </c>
      <c r="M82" s="20">
        <f t="shared" ref="M82:M127" si="2">(0.01*F82*B82+0.01*G82*C82)/(B82+C82)</f>
        <v>3.1537811867109063E-3</v>
      </c>
    </row>
    <row r="83" spans="1:13">
      <c r="A83" s="2">
        <v>41609</v>
      </c>
      <c r="B83" s="1">
        <v>514479</v>
      </c>
      <c r="C83" s="1">
        <v>37067</v>
      </c>
      <c r="E83" s="2">
        <v>41609</v>
      </c>
      <c r="F83">
        <v>0.98</v>
      </c>
      <c r="G83">
        <v>1.29</v>
      </c>
      <c r="H83">
        <v>0.37</v>
      </c>
      <c r="I83">
        <v>1.03</v>
      </c>
      <c r="K83" s="2">
        <v>41609</v>
      </c>
      <c r="L83" s="20">
        <f t="shared" si="1"/>
        <v>4.1435572010312827E-3</v>
      </c>
      <c r="M83" s="20">
        <f t="shared" si="2"/>
        <v>1.0008337473211663E-2</v>
      </c>
    </row>
    <row r="84" spans="1:13">
      <c r="A84" s="2">
        <v>41640</v>
      </c>
      <c r="B84" s="1">
        <v>522378</v>
      </c>
      <c r="C84" s="1">
        <v>38621</v>
      </c>
      <c r="E84" s="2">
        <v>41640</v>
      </c>
      <c r="F84">
        <v>0.97</v>
      </c>
      <c r="G84">
        <v>1.08</v>
      </c>
      <c r="H84">
        <v>0.36</v>
      </c>
      <c r="I84">
        <v>1.01</v>
      </c>
      <c r="K84" s="2">
        <v>41640</v>
      </c>
      <c r="L84" s="20">
        <f t="shared" si="1"/>
        <v>4.0474811898060428E-3</v>
      </c>
      <c r="M84" s="20">
        <f t="shared" si="2"/>
        <v>9.7757275859671755E-3</v>
      </c>
    </row>
    <row r="85" spans="1:13">
      <c r="A85" s="2">
        <v>41671</v>
      </c>
      <c r="B85" s="1">
        <v>522881</v>
      </c>
      <c r="C85" s="1">
        <v>39102</v>
      </c>
      <c r="E85" s="2">
        <v>41671</v>
      </c>
      <c r="F85">
        <v>0.49</v>
      </c>
      <c r="G85">
        <v>0.52</v>
      </c>
      <c r="H85">
        <v>0.37</v>
      </c>
      <c r="I85">
        <v>1.04</v>
      </c>
      <c r="K85" s="2">
        <v>41671</v>
      </c>
      <c r="L85" s="20">
        <f t="shared" si="1"/>
        <v>4.1661767348834403E-3</v>
      </c>
      <c r="M85" s="20">
        <f t="shared" si="2"/>
        <v>4.920873585144034E-3</v>
      </c>
    </row>
    <row r="86" spans="1:13">
      <c r="A86" s="2">
        <v>41699</v>
      </c>
      <c r="B86" s="1">
        <v>526809</v>
      </c>
      <c r="C86" s="1">
        <v>39328</v>
      </c>
      <c r="E86" s="2">
        <v>41699</v>
      </c>
      <c r="F86">
        <v>0.47</v>
      </c>
      <c r="G86">
        <v>0.53</v>
      </c>
      <c r="H86">
        <v>0.38</v>
      </c>
      <c r="I86">
        <v>1.18</v>
      </c>
      <c r="K86" s="2">
        <v>41699</v>
      </c>
      <c r="L86" s="20">
        <f t="shared" si="1"/>
        <v>4.3557382753644435E-3</v>
      </c>
      <c r="M86" s="20">
        <f t="shared" si="2"/>
        <v>4.7416803706523333E-3</v>
      </c>
    </row>
    <row r="87" spans="1:13">
      <c r="A87" s="2">
        <v>41730</v>
      </c>
      <c r="B87" s="1">
        <v>530686</v>
      </c>
      <c r="C87" s="1">
        <v>39564</v>
      </c>
      <c r="E87" s="2">
        <v>41730</v>
      </c>
      <c r="F87">
        <v>1.1499999999999999</v>
      </c>
      <c r="G87">
        <v>0.91</v>
      </c>
      <c r="H87">
        <v>0.39</v>
      </c>
      <c r="I87">
        <v>1.0900000000000001</v>
      </c>
      <c r="K87" s="2">
        <v>41730</v>
      </c>
      <c r="L87" s="20">
        <f t="shared" si="1"/>
        <v>4.3856606751424814E-3</v>
      </c>
      <c r="M87" s="20">
        <f t="shared" si="2"/>
        <v>1.1333487768522579E-2</v>
      </c>
    </row>
    <row r="88" spans="1:13">
      <c r="A88" s="2">
        <v>41760</v>
      </c>
      <c r="B88" s="1">
        <v>531136</v>
      </c>
      <c r="C88" s="1">
        <v>39180</v>
      </c>
      <c r="E88" s="2">
        <v>41760</v>
      </c>
      <c r="F88">
        <v>1.1000000000000001</v>
      </c>
      <c r="G88">
        <v>1.23</v>
      </c>
      <c r="H88">
        <v>0.42</v>
      </c>
      <c r="I88">
        <v>1.06</v>
      </c>
      <c r="K88" s="2">
        <v>41760</v>
      </c>
      <c r="L88" s="20">
        <f t="shared" si="1"/>
        <v>4.639672041464731E-3</v>
      </c>
      <c r="M88" s="20">
        <f t="shared" si="2"/>
        <v>1.1089308383422525E-2</v>
      </c>
    </row>
    <row r="89" spans="1:13">
      <c r="A89" s="2">
        <v>41791</v>
      </c>
      <c r="B89" s="1">
        <v>534276</v>
      </c>
      <c r="C89" s="1">
        <v>39301</v>
      </c>
      <c r="E89" s="2">
        <v>41791</v>
      </c>
      <c r="F89">
        <v>0.44</v>
      </c>
      <c r="G89">
        <v>1.01</v>
      </c>
      <c r="H89">
        <v>0.44</v>
      </c>
      <c r="I89">
        <v>0.96</v>
      </c>
      <c r="K89" s="2">
        <v>41791</v>
      </c>
      <c r="L89" s="20">
        <f t="shared" si="1"/>
        <v>4.7562995029438076E-3</v>
      </c>
      <c r="M89" s="20">
        <f t="shared" si="2"/>
        <v>4.790559070534558E-3</v>
      </c>
    </row>
    <row r="90" spans="1:13">
      <c r="A90" s="2">
        <v>41821</v>
      </c>
      <c r="B90" s="1">
        <v>540550</v>
      </c>
      <c r="C90" s="1">
        <v>39683</v>
      </c>
      <c r="E90" s="2">
        <v>41821</v>
      </c>
      <c r="F90">
        <v>1</v>
      </c>
      <c r="G90">
        <v>1.1000000000000001</v>
      </c>
      <c r="H90">
        <v>0.43</v>
      </c>
      <c r="I90">
        <v>0.62</v>
      </c>
      <c r="K90" s="2">
        <v>41821</v>
      </c>
      <c r="L90" s="20">
        <f t="shared" si="1"/>
        <v>4.4299438329085039E-3</v>
      </c>
      <c r="M90" s="20">
        <f t="shared" si="2"/>
        <v>1.0068391491004476E-2</v>
      </c>
    </row>
    <row r="91" spans="1:13">
      <c r="A91" s="2">
        <v>41852</v>
      </c>
      <c r="B91" s="1">
        <v>546221</v>
      </c>
      <c r="C91" s="1">
        <v>40373</v>
      </c>
      <c r="E91" s="2">
        <v>41852</v>
      </c>
      <c r="F91">
        <v>0.87</v>
      </c>
      <c r="G91">
        <v>0.72</v>
      </c>
      <c r="H91">
        <v>0.44</v>
      </c>
      <c r="I91">
        <v>0.7</v>
      </c>
      <c r="K91" s="2">
        <v>41852</v>
      </c>
      <c r="L91" s="20">
        <f t="shared" si="1"/>
        <v>4.5789479605996657E-3</v>
      </c>
      <c r="M91" s="20">
        <f t="shared" si="2"/>
        <v>8.5967607919617307E-3</v>
      </c>
    </row>
    <row r="92" spans="1:13">
      <c r="A92" s="2">
        <v>41883</v>
      </c>
      <c r="B92" s="1">
        <v>558897</v>
      </c>
      <c r="C92" s="1">
        <v>41178</v>
      </c>
      <c r="E92" s="2">
        <v>41883</v>
      </c>
      <c r="F92">
        <v>1.66</v>
      </c>
      <c r="G92">
        <v>0.79</v>
      </c>
      <c r="H92">
        <v>0.42</v>
      </c>
      <c r="I92">
        <v>0.69</v>
      </c>
      <c r="K92" s="2">
        <v>41883</v>
      </c>
      <c r="L92" s="20">
        <f t="shared" si="1"/>
        <v>4.3852778402699655E-3</v>
      </c>
      <c r="M92" s="20">
        <f t="shared" si="2"/>
        <v>1.6002993625796779E-2</v>
      </c>
    </row>
    <row r="93" spans="1:13">
      <c r="A93" s="2">
        <v>41913</v>
      </c>
      <c r="B93" s="1">
        <v>566061</v>
      </c>
      <c r="C93" s="1">
        <v>41735</v>
      </c>
      <c r="E93" s="2">
        <v>41913</v>
      </c>
      <c r="F93">
        <v>1.1200000000000001</v>
      </c>
      <c r="G93">
        <v>0.81</v>
      </c>
      <c r="H93">
        <v>0.42</v>
      </c>
      <c r="I93">
        <v>0.68</v>
      </c>
      <c r="K93" s="2">
        <v>41913</v>
      </c>
      <c r="L93" s="20">
        <f t="shared" si="1"/>
        <v>4.3785319416383122E-3</v>
      </c>
      <c r="M93" s="20">
        <f t="shared" si="2"/>
        <v>1.0987134992662014E-2</v>
      </c>
    </row>
    <row r="94" spans="1:13">
      <c r="A94" s="2">
        <v>41944</v>
      </c>
      <c r="B94" s="1">
        <v>574272</v>
      </c>
      <c r="C94" s="1">
        <v>42203</v>
      </c>
      <c r="E94" s="2">
        <v>41944</v>
      </c>
      <c r="F94">
        <v>0.38</v>
      </c>
      <c r="G94">
        <v>0.4</v>
      </c>
      <c r="H94">
        <v>0.42</v>
      </c>
      <c r="I94">
        <v>0.7</v>
      </c>
      <c r="K94" s="2">
        <v>41944</v>
      </c>
      <c r="L94" s="20">
        <f t="shared" si="1"/>
        <v>4.3916840098949667E-3</v>
      </c>
      <c r="M94" s="20">
        <f t="shared" si="2"/>
        <v>3.8136917149924976E-3</v>
      </c>
    </row>
    <row r="95" spans="1:13">
      <c r="A95" s="2">
        <v>41974</v>
      </c>
      <c r="B95" s="1">
        <v>595221</v>
      </c>
      <c r="C95" s="1">
        <v>43182</v>
      </c>
      <c r="E95" s="2">
        <v>41974</v>
      </c>
      <c r="F95">
        <v>1.06</v>
      </c>
      <c r="G95">
        <v>0.96</v>
      </c>
      <c r="H95">
        <v>0.4</v>
      </c>
      <c r="I95">
        <v>0.67</v>
      </c>
      <c r="K95" s="2">
        <v>41974</v>
      </c>
      <c r="L95" s="20">
        <f t="shared" si="1"/>
        <v>4.1826297808750896E-3</v>
      </c>
      <c r="M95" s="20">
        <f t="shared" si="2"/>
        <v>1.0532359340416634E-2</v>
      </c>
    </row>
    <row r="96" spans="1:13">
      <c r="A96" s="2">
        <v>42005</v>
      </c>
      <c r="B96" s="1">
        <v>594523</v>
      </c>
      <c r="C96" s="1">
        <v>44179</v>
      </c>
      <c r="E96" s="2">
        <v>42005</v>
      </c>
      <c r="F96">
        <v>1.42</v>
      </c>
      <c r="G96">
        <v>0.91</v>
      </c>
      <c r="H96">
        <v>0.45</v>
      </c>
      <c r="I96">
        <v>0.71</v>
      </c>
      <c r="K96" s="2">
        <v>42005</v>
      </c>
      <c r="L96" s="20">
        <f t="shared" si="1"/>
        <v>4.6798419294130913E-3</v>
      </c>
      <c r="M96" s="20">
        <f t="shared" si="2"/>
        <v>1.3847233138458936E-2</v>
      </c>
    </row>
    <row r="97" spans="1:13">
      <c r="A97" s="2">
        <v>42036</v>
      </c>
      <c r="B97" s="1">
        <v>599281</v>
      </c>
      <c r="C97" s="1">
        <v>44628</v>
      </c>
      <c r="E97" s="2">
        <v>42036</v>
      </c>
      <c r="F97">
        <v>0.55000000000000004</v>
      </c>
      <c r="G97">
        <v>0.49</v>
      </c>
      <c r="H97">
        <v>0.48</v>
      </c>
      <c r="I97">
        <v>0.74</v>
      </c>
      <c r="K97" s="2">
        <v>42036</v>
      </c>
      <c r="L97" s="20">
        <f t="shared" si="1"/>
        <v>4.9802006184103643E-3</v>
      </c>
      <c r="M97" s="20">
        <f t="shared" si="2"/>
        <v>5.4584152419053008E-3</v>
      </c>
    </row>
    <row r="98" spans="1:13">
      <c r="A98" s="2">
        <v>42064</v>
      </c>
      <c r="B98" s="1">
        <v>612457</v>
      </c>
      <c r="C98" s="1">
        <v>45074</v>
      </c>
      <c r="E98" s="2">
        <v>42064</v>
      </c>
      <c r="F98">
        <v>2</v>
      </c>
      <c r="G98">
        <v>0.77</v>
      </c>
      <c r="H98">
        <v>0.54</v>
      </c>
      <c r="I98">
        <v>0.76</v>
      </c>
      <c r="K98" s="2">
        <v>42064</v>
      </c>
      <c r="L98" s="20">
        <f t="shared" si="1"/>
        <v>5.5508108362951718E-3</v>
      </c>
      <c r="M98" s="20">
        <f t="shared" si="2"/>
        <v>1.9156830324349724E-2</v>
      </c>
    </row>
    <row r="99" spans="1:13">
      <c r="A99" s="2">
        <v>42095</v>
      </c>
      <c r="B99" s="1">
        <v>605423</v>
      </c>
      <c r="C99" s="1">
        <v>45118</v>
      </c>
      <c r="E99" s="2">
        <v>42095</v>
      </c>
      <c r="F99">
        <v>1.78</v>
      </c>
      <c r="G99">
        <v>0.8</v>
      </c>
      <c r="H99">
        <v>0.62</v>
      </c>
      <c r="I99">
        <v>0.77</v>
      </c>
      <c r="K99" s="2">
        <v>42095</v>
      </c>
      <c r="L99" s="20">
        <f t="shared" si="1"/>
        <v>6.3040318750086461E-3</v>
      </c>
      <c r="M99" s="20">
        <f t="shared" si="2"/>
        <v>1.7120325083276839E-2</v>
      </c>
    </row>
    <row r="100" spans="1:13">
      <c r="A100" s="2">
        <v>42125</v>
      </c>
      <c r="B100" s="1">
        <v>611299</v>
      </c>
      <c r="C100" s="1">
        <v>44500</v>
      </c>
      <c r="E100" s="2">
        <v>42125</v>
      </c>
      <c r="F100">
        <v>1.1100000000000001</v>
      </c>
      <c r="G100">
        <v>0.7</v>
      </c>
      <c r="H100">
        <v>0.65</v>
      </c>
      <c r="I100">
        <v>0.72</v>
      </c>
      <c r="K100" s="2">
        <v>42125</v>
      </c>
      <c r="L100" s="20">
        <f t="shared" si="1"/>
        <v>6.5474993100019972E-3</v>
      </c>
      <c r="M100" s="20">
        <f t="shared" si="2"/>
        <v>1.0821789755702587E-2</v>
      </c>
    </row>
    <row r="101" spans="1:13">
      <c r="A101" s="2">
        <v>42156</v>
      </c>
      <c r="B101" s="1">
        <v>609755</v>
      </c>
      <c r="C101" s="1">
        <v>44874</v>
      </c>
      <c r="E101" s="2">
        <v>42156</v>
      </c>
      <c r="F101">
        <v>1.33</v>
      </c>
      <c r="G101">
        <v>1.65</v>
      </c>
      <c r="H101">
        <v>0.66</v>
      </c>
      <c r="I101">
        <v>0.65</v>
      </c>
      <c r="K101" s="2">
        <v>42156</v>
      </c>
      <c r="L101" s="20">
        <f t="shared" si="1"/>
        <v>6.5931451249486355E-3</v>
      </c>
      <c r="M101" s="20">
        <f t="shared" si="2"/>
        <v>1.351935600164368E-2</v>
      </c>
    </row>
    <row r="102" spans="1:13">
      <c r="A102" s="2">
        <v>42186</v>
      </c>
      <c r="B102" s="1">
        <v>615118</v>
      </c>
      <c r="C102" s="1">
        <v>44922</v>
      </c>
      <c r="E102" s="2">
        <v>42186</v>
      </c>
      <c r="F102">
        <v>1.4</v>
      </c>
      <c r="G102">
        <v>1.39</v>
      </c>
      <c r="H102">
        <v>0.68</v>
      </c>
      <c r="I102">
        <v>0.68</v>
      </c>
      <c r="K102" s="2">
        <v>42186</v>
      </c>
      <c r="L102" s="20">
        <f t="shared" si="1"/>
        <v>6.8000000000000014E-3</v>
      </c>
      <c r="M102" s="20">
        <f t="shared" si="2"/>
        <v>1.3993194048845524E-2</v>
      </c>
    </row>
    <row r="103" spans="1:13">
      <c r="A103" s="2">
        <v>42217</v>
      </c>
      <c r="B103" s="1">
        <v>621404</v>
      </c>
      <c r="C103" s="1">
        <v>45041</v>
      </c>
      <c r="E103" s="2">
        <v>42217</v>
      </c>
      <c r="F103">
        <v>0.79</v>
      </c>
      <c r="G103">
        <v>0.75</v>
      </c>
      <c r="H103">
        <v>0.71</v>
      </c>
      <c r="I103">
        <v>0.93</v>
      </c>
      <c r="K103" s="2">
        <v>42217</v>
      </c>
      <c r="L103" s="20">
        <f t="shared" si="1"/>
        <v>7.2486847376752768E-3</v>
      </c>
      <c r="M103" s="20">
        <f t="shared" si="2"/>
        <v>7.8729664113317693E-3</v>
      </c>
    </row>
    <row r="104" spans="1:13">
      <c r="A104" s="2">
        <v>42248</v>
      </c>
      <c r="B104" s="1">
        <v>626564</v>
      </c>
      <c r="C104" s="1">
        <v>45196</v>
      </c>
      <c r="E104" s="2">
        <v>42248</v>
      </c>
      <c r="F104">
        <v>1.37</v>
      </c>
      <c r="G104">
        <v>0.91</v>
      </c>
      <c r="H104">
        <v>0.73</v>
      </c>
      <c r="I104">
        <v>0.97</v>
      </c>
      <c r="K104" s="2">
        <v>42248</v>
      </c>
      <c r="L104" s="20">
        <f t="shared" si="1"/>
        <v>7.4614719542693822E-3</v>
      </c>
      <c r="M104" s="20">
        <f t="shared" si="2"/>
        <v>1.3390512087650354E-2</v>
      </c>
    </row>
    <row r="105" spans="1:13">
      <c r="A105" s="2">
        <v>42278</v>
      </c>
      <c r="B105" s="1">
        <v>623274</v>
      </c>
      <c r="C105" s="1">
        <v>45458</v>
      </c>
      <c r="E105" s="2">
        <v>42278</v>
      </c>
      <c r="F105">
        <v>1.38</v>
      </c>
      <c r="G105">
        <v>1.0900000000000001</v>
      </c>
      <c r="H105">
        <v>0.8</v>
      </c>
      <c r="I105">
        <v>0.95</v>
      </c>
      <c r="K105" s="2">
        <v>42278</v>
      </c>
      <c r="L105" s="20">
        <f t="shared" si="1"/>
        <v>8.1019646136269823E-3</v>
      </c>
      <c r="M105" s="20">
        <f t="shared" si="2"/>
        <v>1.3602868413654498E-2</v>
      </c>
    </row>
    <row r="106" spans="1:13">
      <c r="A106" s="2">
        <v>42309</v>
      </c>
      <c r="B106" s="1">
        <v>624804</v>
      </c>
      <c r="C106" s="1">
        <v>45684</v>
      </c>
      <c r="E106" s="2">
        <v>42309</v>
      </c>
      <c r="F106">
        <v>0.64</v>
      </c>
      <c r="G106">
        <v>1.02</v>
      </c>
      <c r="H106">
        <v>0.86</v>
      </c>
      <c r="I106">
        <v>0.91</v>
      </c>
      <c r="K106" s="2">
        <v>42309</v>
      </c>
      <c r="L106" s="20">
        <f t="shared" si="1"/>
        <v>8.634067723807138E-3</v>
      </c>
      <c r="M106" s="20">
        <f t="shared" si="2"/>
        <v>6.6589147009342457E-3</v>
      </c>
    </row>
    <row r="107" spans="1:13">
      <c r="A107" s="2">
        <v>42339</v>
      </c>
      <c r="B107" s="1">
        <v>633368</v>
      </c>
      <c r="C107" s="1">
        <v>46040</v>
      </c>
      <c r="E107" s="2">
        <v>42339</v>
      </c>
      <c r="F107">
        <v>2.0299999999999998</v>
      </c>
      <c r="G107">
        <v>1.24</v>
      </c>
      <c r="H107">
        <v>0.83</v>
      </c>
      <c r="I107">
        <v>0.91</v>
      </c>
      <c r="K107" s="2">
        <v>42339</v>
      </c>
      <c r="L107" s="20">
        <f t="shared" si="1"/>
        <v>8.354211902126556E-3</v>
      </c>
      <c r="M107" s="20">
        <f t="shared" si="2"/>
        <v>1.976465746650025E-2</v>
      </c>
    </row>
    <row r="108" spans="1:13">
      <c r="A108" s="2">
        <v>42370</v>
      </c>
      <c r="B108" s="1">
        <v>632796</v>
      </c>
      <c r="C108" s="1">
        <v>46834</v>
      </c>
      <c r="E108" s="2">
        <v>42370</v>
      </c>
      <c r="F108">
        <v>1.2</v>
      </c>
      <c r="G108">
        <v>0.82</v>
      </c>
      <c r="H108">
        <v>0.9</v>
      </c>
      <c r="I108">
        <v>0.96</v>
      </c>
      <c r="K108" s="2">
        <v>42370</v>
      </c>
      <c r="L108" s="20">
        <f t="shared" si="1"/>
        <v>9.0413466150699659E-3</v>
      </c>
      <c r="M108" s="20">
        <f t="shared" si="2"/>
        <v>1.1738138104556893E-2</v>
      </c>
    </row>
    <row r="109" spans="1:13">
      <c r="A109" s="2">
        <v>42401</v>
      </c>
      <c r="B109" s="1">
        <v>626704</v>
      </c>
      <c r="C109" s="1">
        <v>47422</v>
      </c>
      <c r="E109" s="2">
        <v>42401</v>
      </c>
      <c r="F109">
        <v>0.87</v>
      </c>
      <c r="G109">
        <v>0.55000000000000004</v>
      </c>
      <c r="H109">
        <v>0.94</v>
      </c>
      <c r="I109">
        <v>1.08</v>
      </c>
      <c r="K109" s="2">
        <v>42401</v>
      </c>
      <c r="L109" s="20">
        <f t="shared" si="1"/>
        <v>9.4984842596191211E-3</v>
      </c>
      <c r="M109" s="20">
        <f t="shared" si="2"/>
        <v>8.4748931208705781E-3</v>
      </c>
    </row>
    <row r="110" spans="1:13">
      <c r="A110" s="2">
        <v>42430</v>
      </c>
      <c r="B110" s="1">
        <v>608044</v>
      </c>
      <c r="C110" s="1">
        <v>47840</v>
      </c>
      <c r="E110" s="2">
        <v>42430</v>
      </c>
      <c r="F110">
        <v>2.2599999999999998</v>
      </c>
      <c r="G110">
        <v>0.85</v>
      </c>
      <c r="H110">
        <v>0.98</v>
      </c>
      <c r="I110">
        <v>0.96</v>
      </c>
      <c r="K110" s="2">
        <v>42430</v>
      </c>
      <c r="L110" s="20">
        <f t="shared" si="1"/>
        <v>9.7854120545706243E-3</v>
      </c>
      <c r="M110" s="20">
        <f t="shared" si="2"/>
        <v>2.1571549847229081E-2</v>
      </c>
    </row>
    <row r="111" spans="1:13">
      <c r="A111" s="2">
        <v>42461</v>
      </c>
      <c r="B111" s="1">
        <v>601056</v>
      </c>
      <c r="C111" s="1">
        <v>48067</v>
      </c>
      <c r="E111" s="2">
        <v>42461</v>
      </c>
      <c r="F111">
        <v>1.79</v>
      </c>
      <c r="G111">
        <v>0.5</v>
      </c>
      <c r="H111">
        <v>1.1000000000000001</v>
      </c>
      <c r="I111">
        <v>0.94</v>
      </c>
      <c r="K111" s="2">
        <v>42461</v>
      </c>
      <c r="L111" s="20">
        <f t="shared" si="1"/>
        <v>1.0881521375763918E-2</v>
      </c>
      <c r="M111" s="20">
        <f t="shared" si="2"/>
        <v>1.6944766092096563E-2</v>
      </c>
    </row>
    <row r="112" spans="1:13">
      <c r="A112" s="2">
        <v>42491</v>
      </c>
      <c r="B112" s="1">
        <v>601282</v>
      </c>
      <c r="C112" s="1">
        <v>47111</v>
      </c>
      <c r="E112" s="2">
        <v>42491</v>
      </c>
      <c r="F112">
        <v>2.76</v>
      </c>
      <c r="G112">
        <v>2.11</v>
      </c>
      <c r="H112">
        <v>1.1200000000000001</v>
      </c>
      <c r="I112">
        <v>0.83</v>
      </c>
      <c r="K112" s="2">
        <v>42491</v>
      </c>
      <c r="L112" s="20">
        <f t="shared" si="1"/>
        <v>1.0989291525355766E-2</v>
      </c>
      <c r="M112" s="20">
        <f t="shared" si="2"/>
        <v>2.7127722384418091E-2</v>
      </c>
    </row>
    <row r="113" spans="1:15">
      <c r="A113" s="2">
        <v>42522</v>
      </c>
      <c r="B113" s="1">
        <v>588889</v>
      </c>
      <c r="C113" s="1">
        <v>47063</v>
      </c>
      <c r="E113" s="2">
        <v>42522</v>
      </c>
      <c r="F113">
        <v>2.44</v>
      </c>
      <c r="G113">
        <v>1.95</v>
      </c>
      <c r="H113">
        <v>1.08</v>
      </c>
      <c r="I113">
        <v>0.81</v>
      </c>
      <c r="K113" s="2">
        <v>42522</v>
      </c>
      <c r="L113" s="20">
        <f t="shared" si="1"/>
        <v>1.0600189165220018E-2</v>
      </c>
      <c r="M113" s="20">
        <f t="shared" si="2"/>
        <v>2.403738033688077E-2</v>
      </c>
    </row>
    <row r="114" spans="1:15">
      <c r="A114" s="2">
        <v>42552</v>
      </c>
      <c r="B114" s="1">
        <v>587754</v>
      </c>
      <c r="C114" s="1">
        <v>47128</v>
      </c>
      <c r="E114" s="2">
        <v>42552</v>
      </c>
      <c r="F114">
        <v>2.5099999999999998</v>
      </c>
      <c r="G114">
        <v>1.31</v>
      </c>
      <c r="H114">
        <v>1.0900000000000001</v>
      </c>
      <c r="I114">
        <v>0.84</v>
      </c>
      <c r="K114" s="2">
        <v>42552</v>
      </c>
      <c r="L114" s="20">
        <f t="shared" si="1"/>
        <v>1.0714422207591334E-2</v>
      </c>
      <c r="M114" s="20">
        <f t="shared" si="2"/>
        <v>2.4209226596438392E-2</v>
      </c>
    </row>
    <row r="115" spans="1:15">
      <c r="A115" s="2">
        <v>42583</v>
      </c>
      <c r="B115" s="1">
        <v>585603</v>
      </c>
      <c r="C115" s="1">
        <v>47243</v>
      </c>
      <c r="E115" s="2">
        <v>42583</v>
      </c>
      <c r="F115">
        <v>3.18</v>
      </c>
      <c r="G115">
        <v>1</v>
      </c>
      <c r="H115">
        <v>1.04</v>
      </c>
      <c r="I115">
        <v>1.27</v>
      </c>
      <c r="K115" s="2">
        <v>42583</v>
      </c>
      <c r="L115" s="20">
        <f t="shared" ref="L115:L116" si="3">(0.01*H115*B115+0.01*I115*C115)/(B115+C115)</f>
        <v>1.0571698801920217E-2</v>
      </c>
      <c r="M115" s="20">
        <f t="shared" si="2"/>
        <v>3.0172593964408405E-2</v>
      </c>
    </row>
    <row r="116" spans="1:15">
      <c r="A116" s="2">
        <v>42614</v>
      </c>
      <c r="B116" s="1">
        <v>577928</v>
      </c>
      <c r="C116" s="1">
        <v>47282</v>
      </c>
      <c r="E116" s="2">
        <v>42614</v>
      </c>
      <c r="F116">
        <v>2.76</v>
      </c>
      <c r="G116">
        <v>1.04</v>
      </c>
      <c r="H116">
        <v>1.06</v>
      </c>
      <c r="I116">
        <v>1.3</v>
      </c>
      <c r="K116" s="2">
        <v>42614</v>
      </c>
      <c r="L116" s="20">
        <f t="shared" si="3"/>
        <v>1.0781501895363158E-2</v>
      </c>
      <c r="M116" s="20">
        <f t="shared" si="2"/>
        <v>2.6299236416564037E-2</v>
      </c>
    </row>
    <row r="117" spans="1:15">
      <c r="A117" s="2">
        <v>42644</v>
      </c>
      <c r="B117" s="1">
        <v>569936</v>
      </c>
      <c r="C117" s="1">
        <v>47501</v>
      </c>
      <c r="E117" s="2">
        <v>42644</v>
      </c>
      <c r="F117">
        <v>1.04</v>
      </c>
      <c r="G117">
        <v>0.78</v>
      </c>
      <c r="H117">
        <v>1.71</v>
      </c>
      <c r="I117">
        <v>1.22</v>
      </c>
      <c r="K117" s="2">
        <v>42644</v>
      </c>
      <c r="L117" s="20">
        <f t="shared" ref="L117:L127" si="4">(0.01*H117*B117+0.01*I117*C117)/(B117+C117)</f>
        <v>1.6723030527810934E-2</v>
      </c>
      <c r="M117" s="20">
        <f t="shared" si="2"/>
        <v>1.0199975382103764E-2</v>
      </c>
      <c r="O117" s="21"/>
    </row>
    <row r="118" spans="1:15">
      <c r="A118" s="2">
        <v>42675</v>
      </c>
      <c r="B118" s="1">
        <v>570168</v>
      </c>
      <c r="C118" s="1">
        <v>47824</v>
      </c>
      <c r="E118" s="2">
        <v>42675</v>
      </c>
      <c r="F118">
        <v>1.23</v>
      </c>
      <c r="G118">
        <v>1.1299999999999999</v>
      </c>
      <c r="H118">
        <v>1.69</v>
      </c>
      <c r="I118">
        <v>1.1499999999999999</v>
      </c>
      <c r="K118" s="2">
        <v>42675</v>
      </c>
      <c r="L118" s="20">
        <f t="shared" si="4"/>
        <v>1.6482114978834676E-2</v>
      </c>
      <c r="M118" s="20">
        <f t="shared" si="2"/>
        <v>1.2222613884969384E-2</v>
      </c>
      <c r="O118" s="21"/>
    </row>
    <row r="119" spans="1:15">
      <c r="A119" s="2">
        <v>42705</v>
      </c>
      <c r="B119" s="1">
        <v>552305</v>
      </c>
      <c r="C119" s="1">
        <v>48688</v>
      </c>
      <c r="E119" s="2">
        <v>42705</v>
      </c>
      <c r="F119">
        <v>2.72</v>
      </c>
      <c r="G119">
        <v>1.35</v>
      </c>
      <c r="H119">
        <v>1.7</v>
      </c>
      <c r="I119">
        <v>0.95</v>
      </c>
      <c r="K119" s="2">
        <v>42705</v>
      </c>
      <c r="L119" s="20">
        <f t="shared" si="4"/>
        <v>1.6392405568783665E-2</v>
      </c>
      <c r="M119" s="20">
        <f t="shared" si="2"/>
        <v>2.6090127505644829E-2</v>
      </c>
    </row>
    <row r="120" spans="1:15">
      <c r="A120" s="2">
        <v>42736</v>
      </c>
      <c r="B120" s="1">
        <v>542342</v>
      </c>
      <c r="C120" s="1">
        <v>49483</v>
      </c>
      <c r="E120" s="2">
        <v>42736</v>
      </c>
      <c r="F120">
        <v>3.56</v>
      </c>
      <c r="G120">
        <v>1.17</v>
      </c>
      <c r="H120">
        <v>1.67</v>
      </c>
      <c r="I120">
        <v>1.07</v>
      </c>
      <c r="K120" s="2">
        <v>42736</v>
      </c>
      <c r="L120" s="20">
        <f t="shared" si="4"/>
        <v>1.6198334811810922E-2</v>
      </c>
      <c r="M120" s="20">
        <f t="shared" si="2"/>
        <v>3.3601700333713506E-2</v>
      </c>
    </row>
    <row r="121" spans="1:15">
      <c r="A121" s="2">
        <v>42767</v>
      </c>
      <c r="B121" s="1">
        <v>537588</v>
      </c>
      <c r="C121" s="1">
        <v>49994</v>
      </c>
      <c r="E121" s="2">
        <v>42767</v>
      </c>
      <c r="F121">
        <v>1.01</v>
      </c>
      <c r="G121">
        <v>0.54</v>
      </c>
      <c r="H121">
        <v>1.85</v>
      </c>
      <c r="I121">
        <v>1.17</v>
      </c>
      <c r="K121" s="2">
        <v>42767</v>
      </c>
      <c r="L121" s="20">
        <f t="shared" si="4"/>
        <v>1.7921426796600304E-2</v>
      </c>
      <c r="M121" s="20">
        <f t="shared" si="2"/>
        <v>9.7001038152972688E-3</v>
      </c>
    </row>
    <row r="122" spans="1:15">
      <c r="A122" s="2">
        <v>42795</v>
      </c>
      <c r="B122" s="1">
        <v>535835</v>
      </c>
      <c r="C122" s="1">
        <v>50339</v>
      </c>
      <c r="E122" s="2">
        <v>42795</v>
      </c>
      <c r="F122">
        <v>2.5299999999999998</v>
      </c>
      <c r="G122">
        <v>0.96</v>
      </c>
      <c r="H122">
        <v>1.95</v>
      </c>
      <c r="I122">
        <v>1.1499999999999999</v>
      </c>
      <c r="K122" s="2">
        <v>42795</v>
      </c>
      <c r="L122" s="20">
        <f t="shared" si="4"/>
        <v>1.8812982152057237E-2</v>
      </c>
      <c r="M122" s="20">
        <f t="shared" si="2"/>
        <v>2.3951727473412333E-2</v>
      </c>
    </row>
    <row r="123" spans="1:15">
      <c r="A123" s="2">
        <v>42826</v>
      </c>
      <c r="B123" s="1">
        <v>532586</v>
      </c>
      <c r="C123" s="1">
        <v>50377</v>
      </c>
      <c r="E123" s="2">
        <v>42826</v>
      </c>
      <c r="F123">
        <v>0.56999999999999995</v>
      </c>
      <c r="G123">
        <v>0.54</v>
      </c>
      <c r="H123">
        <v>2.0499999999999998</v>
      </c>
      <c r="I123">
        <v>1.1399999999999999</v>
      </c>
      <c r="K123" s="2">
        <v>42826</v>
      </c>
      <c r="L123" s="20">
        <f t="shared" si="4"/>
        <v>1.9713619560761144E-2</v>
      </c>
      <c r="M123" s="20">
        <f t="shared" si="2"/>
        <v>5.6740753701349823E-3</v>
      </c>
    </row>
    <row r="124" spans="1:15">
      <c r="A124" s="2">
        <v>42856</v>
      </c>
      <c r="B124" s="1">
        <v>530470</v>
      </c>
      <c r="C124" s="1">
        <v>49230</v>
      </c>
      <c r="E124" s="2">
        <v>42856</v>
      </c>
      <c r="F124">
        <v>3.23</v>
      </c>
      <c r="G124">
        <v>2.14</v>
      </c>
      <c r="H124">
        <v>2.02</v>
      </c>
      <c r="I124">
        <v>1.0900000000000001</v>
      </c>
      <c r="K124" s="2">
        <v>42856</v>
      </c>
      <c r="L124" s="20">
        <f t="shared" si="4"/>
        <v>1.9410213903743312E-2</v>
      </c>
      <c r="M124" s="20">
        <f t="shared" si="2"/>
        <v>3.1374336725892703E-2</v>
      </c>
    </row>
    <row r="125" spans="1:15">
      <c r="A125" s="2">
        <v>42887</v>
      </c>
      <c r="B125" s="1">
        <v>527219</v>
      </c>
      <c r="C125" s="1">
        <v>49171</v>
      </c>
      <c r="E125" s="2">
        <v>42887</v>
      </c>
      <c r="F125">
        <v>0.64</v>
      </c>
      <c r="G125">
        <v>1.49</v>
      </c>
      <c r="H125">
        <v>2</v>
      </c>
      <c r="I125">
        <v>1.02</v>
      </c>
      <c r="K125" s="2">
        <v>42887</v>
      </c>
      <c r="L125" s="92">
        <f t="shared" si="4"/>
        <v>1.9163976127274936E-2</v>
      </c>
      <c r="M125" s="20">
        <f t="shared" si="2"/>
        <v>7.125122746751332E-3</v>
      </c>
    </row>
    <row r="126" spans="1:15">
      <c r="A126" s="2">
        <v>42917</v>
      </c>
      <c r="B126" s="1">
        <v>515835</v>
      </c>
      <c r="C126" s="1">
        <v>49428</v>
      </c>
      <c r="E126" s="2">
        <v>42917</v>
      </c>
      <c r="F126">
        <v>1.07</v>
      </c>
      <c r="G126">
        <v>1.33</v>
      </c>
      <c r="H126">
        <v>1.19</v>
      </c>
      <c r="I126">
        <v>1.05</v>
      </c>
      <c r="K126" s="2">
        <v>42917</v>
      </c>
      <c r="L126" s="20">
        <f t="shared" si="4"/>
        <v>1.1777580524463833E-2</v>
      </c>
      <c r="M126" s="20">
        <f t="shared" si="2"/>
        <v>1.0927350454567166E-2</v>
      </c>
    </row>
    <row r="127" spans="1:15">
      <c r="A127" s="2">
        <v>42948</v>
      </c>
      <c r="B127" s="1">
        <v>509766</v>
      </c>
      <c r="C127" s="1">
        <v>49573</v>
      </c>
      <c r="E127" s="2">
        <v>42948</v>
      </c>
      <c r="F127">
        <v>1.44</v>
      </c>
      <c r="G127">
        <v>1.07</v>
      </c>
      <c r="H127">
        <v>1.22</v>
      </c>
      <c r="I127">
        <v>1.36</v>
      </c>
      <c r="K127" s="2">
        <v>42948</v>
      </c>
      <c r="L127" s="20">
        <f t="shared" si="4"/>
        <v>1.2324078957483746E-2</v>
      </c>
      <c r="M127" s="20">
        <f t="shared" si="2"/>
        <v>1.4072077040935818E-2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K20"/>
  <sheetViews>
    <sheetView workbookViewId="0">
      <selection activeCell="B20" sqref="B20"/>
    </sheetView>
  </sheetViews>
  <sheetFormatPr defaultRowHeight="12.75"/>
  <cols>
    <col min="2" max="2" width="67.5703125" bestFit="1" customWidth="1"/>
  </cols>
  <sheetData>
    <row r="1" spans="1:63" s="67" customFormat="1" ht="15" customHeight="1">
      <c r="A1" s="66"/>
      <c r="B1" s="95" t="s">
        <v>164</v>
      </c>
      <c r="C1" s="76" t="s">
        <v>189</v>
      </c>
      <c r="D1" s="76" t="s">
        <v>165</v>
      </c>
      <c r="E1" s="76" t="s">
        <v>190</v>
      </c>
      <c r="F1" s="75">
        <v>2002</v>
      </c>
      <c r="G1" s="75" t="s">
        <v>191</v>
      </c>
      <c r="H1" s="76" t="s">
        <v>166</v>
      </c>
      <c r="I1" s="76" t="s">
        <v>192</v>
      </c>
      <c r="J1" s="75">
        <v>2003</v>
      </c>
      <c r="K1" s="75" t="s">
        <v>193</v>
      </c>
      <c r="L1" s="76" t="s">
        <v>167</v>
      </c>
      <c r="M1" s="76" t="s">
        <v>194</v>
      </c>
      <c r="N1" s="75">
        <v>2004</v>
      </c>
      <c r="O1" s="75" t="s">
        <v>195</v>
      </c>
      <c r="P1" s="76" t="s">
        <v>168</v>
      </c>
      <c r="Q1" s="76" t="s">
        <v>196</v>
      </c>
      <c r="R1" s="75">
        <v>2005</v>
      </c>
      <c r="S1" s="75" t="s">
        <v>197</v>
      </c>
      <c r="T1" s="76" t="s">
        <v>169</v>
      </c>
      <c r="U1" s="76" t="s">
        <v>198</v>
      </c>
      <c r="V1" s="75">
        <v>2006</v>
      </c>
      <c r="W1" s="75" t="s">
        <v>199</v>
      </c>
      <c r="X1" s="76" t="s">
        <v>170</v>
      </c>
      <c r="Y1" s="76" t="s">
        <v>200</v>
      </c>
      <c r="Z1" s="75">
        <v>2007</v>
      </c>
      <c r="AA1" s="75" t="s">
        <v>201</v>
      </c>
      <c r="AB1" s="76" t="s">
        <v>171</v>
      </c>
      <c r="AC1" s="76" t="s">
        <v>202</v>
      </c>
      <c r="AD1" s="75">
        <v>2008</v>
      </c>
      <c r="AE1" s="75" t="s">
        <v>203</v>
      </c>
      <c r="AF1" s="76" t="s">
        <v>172</v>
      </c>
      <c r="AG1" s="76" t="s">
        <v>204</v>
      </c>
      <c r="AH1" s="75">
        <v>2009</v>
      </c>
      <c r="AI1" s="75" t="s">
        <v>205</v>
      </c>
      <c r="AJ1" s="76" t="s">
        <v>173</v>
      </c>
      <c r="AK1" s="76" t="s">
        <v>206</v>
      </c>
      <c r="AL1" s="75">
        <v>2010</v>
      </c>
      <c r="AM1" s="75" t="s">
        <v>207</v>
      </c>
      <c r="AN1" s="76" t="s">
        <v>174</v>
      </c>
      <c r="AO1" s="76" t="s">
        <v>208</v>
      </c>
      <c r="AP1" s="75">
        <v>2011</v>
      </c>
      <c r="AQ1" s="75" t="s">
        <v>209</v>
      </c>
      <c r="AR1" s="76" t="s">
        <v>175</v>
      </c>
      <c r="AS1" s="76" t="s">
        <v>210</v>
      </c>
      <c r="AT1" s="75">
        <v>2012</v>
      </c>
      <c r="AU1" s="75" t="s">
        <v>211</v>
      </c>
      <c r="AV1" s="76" t="s">
        <v>176</v>
      </c>
      <c r="AW1" s="76" t="s">
        <v>212</v>
      </c>
      <c r="AX1" s="75">
        <v>2013</v>
      </c>
      <c r="AY1" s="75" t="s">
        <v>213</v>
      </c>
      <c r="AZ1" s="76" t="s">
        <v>177</v>
      </c>
      <c r="BA1" s="76" t="s">
        <v>214</v>
      </c>
      <c r="BB1" s="75">
        <v>2014</v>
      </c>
      <c r="BC1" s="75" t="s">
        <v>215</v>
      </c>
      <c r="BD1" s="76" t="s">
        <v>178</v>
      </c>
      <c r="BE1" s="76" t="s">
        <v>216</v>
      </c>
      <c r="BF1" s="75">
        <v>2015</v>
      </c>
      <c r="BG1" s="75" t="s">
        <v>217</v>
      </c>
      <c r="BH1" s="76" t="s">
        <v>179</v>
      </c>
      <c r="BI1" s="76" t="s">
        <v>218</v>
      </c>
      <c r="BJ1" s="84" t="s">
        <v>219</v>
      </c>
      <c r="BK1" s="84" t="s">
        <v>220</v>
      </c>
    </row>
    <row r="2" spans="1:63" s="67" customFormat="1" ht="15" customHeight="1">
      <c r="A2" s="66"/>
      <c r="B2" s="95"/>
      <c r="C2" s="76">
        <v>35884</v>
      </c>
      <c r="D2" s="76">
        <v>35975</v>
      </c>
      <c r="E2" s="76">
        <v>36067</v>
      </c>
      <c r="F2" s="76">
        <v>36159</v>
      </c>
      <c r="G2" s="76">
        <v>36249</v>
      </c>
      <c r="H2" s="76">
        <v>36340</v>
      </c>
      <c r="I2" s="76">
        <v>36432</v>
      </c>
      <c r="J2" s="76">
        <v>36524</v>
      </c>
      <c r="K2" s="76">
        <v>36615</v>
      </c>
      <c r="L2" s="76">
        <v>36706</v>
      </c>
      <c r="M2" s="76">
        <v>36798</v>
      </c>
      <c r="N2" s="76">
        <v>36890</v>
      </c>
      <c r="O2" s="76">
        <v>36980</v>
      </c>
      <c r="P2" s="76">
        <v>37071</v>
      </c>
      <c r="Q2" s="76">
        <v>37163</v>
      </c>
      <c r="R2" s="76">
        <v>37255</v>
      </c>
      <c r="S2" s="76">
        <v>37345</v>
      </c>
      <c r="T2" s="76">
        <v>37436</v>
      </c>
      <c r="U2" s="76">
        <v>37528</v>
      </c>
      <c r="V2" s="76">
        <v>37620</v>
      </c>
      <c r="W2" s="76">
        <v>37710</v>
      </c>
      <c r="X2" s="76">
        <v>37801</v>
      </c>
      <c r="Y2" s="76">
        <v>37893</v>
      </c>
      <c r="Z2" s="76">
        <v>37985</v>
      </c>
      <c r="AA2" s="76">
        <v>38076</v>
      </c>
      <c r="AB2" s="76">
        <v>38167</v>
      </c>
      <c r="AC2" s="76">
        <v>38259</v>
      </c>
      <c r="AD2" s="76">
        <v>38351</v>
      </c>
      <c r="AE2" s="76">
        <v>38441</v>
      </c>
      <c r="AF2" s="76">
        <v>38532</v>
      </c>
      <c r="AG2" s="76">
        <v>38624</v>
      </c>
      <c r="AH2" s="76">
        <v>38716</v>
      </c>
      <c r="AI2" s="76">
        <v>38806</v>
      </c>
      <c r="AJ2" s="76">
        <v>38897</v>
      </c>
      <c r="AK2" s="76">
        <v>38989</v>
      </c>
      <c r="AL2" s="76">
        <v>39081</v>
      </c>
      <c r="AM2" s="76">
        <v>39171</v>
      </c>
      <c r="AN2" s="76">
        <v>39262</v>
      </c>
      <c r="AO2" s="76">
        <v>39354</v>
      </c>
      <c r="AP2" s="76">
        <v>39446</v>
      </c>
      <c r="AQ2" s="76">
        <v>39537</v>
      </c>
      <c r="AR2" s="76">
        <v>39628</v>
      </c>
      <c r="AS2" s="76">
        <v>39720</v>
      </c>
      <c r="AT2" s="76">
        <v>39812</v>
      </c>
      <c r="AU2" s="76">
        <v>39902</v>
      </c>
      <c r="AV2" s="76">
        <v>39993</v>
      </c>
      <c r="AW2" s="76">
        <v>40085</v>
      </c>
      <c r="AX2" s="76">
        <v>40177</v>
      </c>
      <c r="AY2" s="76">
        <v>40267</v>
      </c>
      <c r="AZ2" s="76">
        <v>40358</v>
      </c>
      <c r="BA2" s="76">
        <v>40450</v>
      </c>
      <c r="BB2" s="76">
        <v>40542</v>
      </c>
      <c r="BC2" s="76">
        <v>40632</v>
      </c>
      <c r="BD2" s="76">
        <v>40723</v>
      </c>
      <c r="BE2" s="76">
        <v>40815</v>
      </c>
      <c r="BF2" s="76">
        <v>40907</v>
      </c>
      <c r="BG2" s="76">
        <v>40998</v>
      </c>
      <c r="BH2" s="76">
        <v>41089</v>
      </c>
      <c r="BI2" s="76">
        <v>41181</v>
      </c>
      <c r="BJ2" s="84">
        <v>41273</v>
      </c>
      <c r="BK2" s="84">
        <v>41363</v>
      </c>
    </row>
    <row r="3" spans="1:63" s="68" customFormat="1" ht="20.25" customHeight="1">
      <c r="B3" s="78" t="s">
        <v>180</v>
      </c>
      <c r="C3" s="77">
        <v>294</v>
      </c>
      <c r="D3" s="77">
        <v>576</v>
      </c>
      <c r="E3" s="77">
        <v>626</v>
      </c>
      <c r="F3" s="77">
        <v>550</v>
      </c>
      <c r="G3" s="77">
        <v>-370</v>
      </c>
      <c r="H3" s="77">
        <v>-2401</v>
      </c>
      <c r="I3" s="77">
        <v>-1946</v>
      </c>
      <c r="J3" s="77">
        <v>1038</v>
      </c>
      <c r="K3" s="77">
        <v>1099</v>
      </c>
      <c r="L3" s="77">
        <v>1407</v>
      </c>
      <c r="M3" s="77">
        <v>2250</v>
      </c>
      <c r="N3" s="77">
        <v>1498</v>
      </c>
      <c r="O3" s="77">
        <v>1410</v>
      </c>
      <c r="P3" s="77">
        <v>1831</v>
      </c>
      <c r="Q3" s="77">
        <v>2467</v>
      </c>
      <c r="R3" s="77">
        <v>3202</v>
      </c>
      <c r="S3" s="77">
        <v>1396</v>
      </c>
      <c r="T3" s="77">
        <v>3317</v>
      </c>
      <c r="U3" s="77">
        <v>5716</v>
      </c>
      <c r="V3" s="77">
        <v>6331</v>
      </c>
      <c r="W3" s="77">
        <v>1548</v>
      </c>
      <c r="X3" s="77">
        <v>4430</v>
      </c>
      <c r="Y3" s="77">
        <v>7284</v>
      </c>
      <c r="Z3" s="77">
        <v>7314</v>
      </c>
      <c r="AA3" s="77">
        <v>149</v>
      </c>
      <c r="AB3" s="77">
        <v>4131</v>
      </c>
      <c r="AC3" s="77">
        <v>5119</v>
      </c>
      <c r="AD3" s="77">
        <v>5313</v>
      </c>
      <c r="AE3" s="77">
        <v>417</v>
      </c>
      <c r="AF3" s="77">
        <v>702</v>
      </c>
      <c r="AG3" s="77">
        <v>3063</v>
      </c>
      <c r="AH3" s="77">
        <v>6735</v>
      </c>
      <c r="AI3" s="77">
        <v>916</v>
      </c>
      <c r="AJ3" s="77">
        <v>4264</v>
      </c>
      <c r="AK3" s="77">
        <v>5477</v>
      </c>
      <c r="AL3" s="77">
        <v>9913</v>
      </c>
      <c r="AM3" s="77">
        <v>2189</v>
      </c>
      <c r="AN3" s="77">
        <v>5279</v>
      </c>
      <c r="AO3" s="77">
        <v>7866</v>
      </c>
      <c r="AP3" s="77">
        <v>9048</v>
      </c>
      <c r="AQ3" s="77">
        <v>1262</v>
      </c>
      <c r="AR3" s="77">
        <v>2709</v>
      </c>
      <c r="AS3" s="77">
        <v>4722</v>
      </c>
      <c r="AT3" s="77">
        <v>8126</v>
      </c>
      <c r="AU3" s="77">
        <v>1585</v>
      </c>
      <c r="AV3" s="77">
        <v>3261</v>
      </c>
      <c r="AW3" s="77">
        <v>4886</v>
      </c>
      <c r="AX3" s="77">
        <v>8150</v>
      </c>
      <c r="AY3" s="77">
        <v>1555</v>
      </c>
      <c r="AZ3" s="77">
        <v>5471</v>
      </c>
      <c r="BA3" s="77">
        <v>7399</v>
      </c>
      <c r="BB3" s="77">
        <v>8594</v>
      </c>
      <c r="BC3" s="77">
        <v>1585</v>
      </c>
      <c r="BD3" s="77">
        <v>3515</v>
      </c>
      <c r="BE3" s="77">
        <v>6639</v>
      </c>
      <c r="BF3" s="77">
        <v>6199</v>
      </c>
      <c r="BG3" s="77">
        <v>1598</v>
      </c>
      <c r="BH3" s="77">
        <v>-2174</v>
      </c>
      <c r="BI3" s="77">
        <v>4239</v>
      </c>
      <c r="BJ3" s="77">
        <v>6392</v>
      </c>
      <c r="BK3" s="77">
        <v>373</v>
      </c>
    </row>
    <row r="4" spans="1:63" s="66" customFormat="1" ht="20.25" customHeight="1">
      <c r="B4" s="78" t="s">
        <v>181</v>
      </c>
      <c r="C4" s="77">
        <v>115893</v>
      </c>
      <c r="D4" s="77">
        <v>122731</v>
      </c>
      <c r="E4" s="77">
        <v>146311</v>
      </c>
      <c r="F4" s="77">
        <v>150958</v>
      </c>
      <c r="G4" s="77">
        <v>150338</v>
      </c>
      <c r="H4" s="77">
        <v>140110</v>
      </c>
      <c r="I4" s="77">
        <v>144087</v>
      </c>
      <c r="J4" s="77">
        <v>152125</v>
      </c>
      <c r="K4" s="77">
        <v>157310</v>
      </c>
      <c r="L4" s="77">
        <v>165330</v>
      </c>
      <c r="M4" s="77">
        <v>162818</v>
      </c>
      <c r="N4" s="77">
        <v>163959</v>
      </c>
      <c r="O4" s="77">
        <v>170483</v>
      </c>
      <c r="P4" s="77">
        <v>164506</v>
      </c>
      <c r="Q4" s="77">
        <v>164691</v>
      </c>
      <c r="R4" s="77">
        <v>174967</v>
      </c>
      <c r="S4" s="77">
        <v>175062</v>
      </c>
      <c r="T4" s="77">
        <v>181077</v>
      </c>
      <c r="U4" s="77">
        <v>181649</v>
      </c>
      <c r="V4" s="77">
        <v>187475</v>
      </c>
      <c r="W4" s="77">
        <v>186863</v>
      </c>
      <c r="X4" s="77">
        <v>190493</v>
      </c>
      <c r="Y4" s="77">
        <v>194378</v>
      </c>
      <c r="Z4" s="77">
        <v>202652</v>
      </c>
      <c r="AA4" s="77">
        <v>213943</v>
      </c>
      <c r="AB4" s="77">
        <v>222751</v>
      </c>
      <c r="AC4" s="77">
        <v>241077</v>
      </c>
      <c r="AD4" s="77">
        <v>277294</v>
      </c>
      <c r="AE4" s="77">
        <v>292484</v>
      </c>
      <c r="AF4" s="77">
        <v>309018</v>
      </c>
      <c r="AG4" s="77">
        <v>365670</v>
      </c>
      <c r="AH4" s="77">
        <v>386633</v>
      </c>
      <c r="AI4" s="77">
        <v>447332</v>
      </c>
      <c r="AJ4" s="77">
        <v>512891</v>
      </c>
      <c r="AK4" s="77">
        <v>537746</v>
      </c>
      <c r="AL4" s="77">
        <v>549020</v>
      </c>
      <c r="AM4" s="77">
        <v>564514</v>
      </c>
      <c r="AN4" s="77">
        <v>583964</v>
      </c>
      <c r="AO4" s="77">
        <v>586319</v>
      </c>
      <c r="AP4" s="77">
        <v>624827</v>
      </c>
      <c r="AQ4" s="77">
        <v>640007</v>
      </c>
      <c r="AR4" s="77">
        <v>650695</v>
      </c>
      <c r="AS4" s="77">
        <v>664314</v>
      </c>
      <c r="AT4" s="77">
        <v>715498</v>
      </c>
      <c r="AU4" s="77">
        <v>698412</v>
      </c>
      <c r="AV4" s="77">
        <v>729045</v>
      </c>
      <c r="AW4" s="77">
        <v>745166</v>
      </c>
      <c r="AX4" s="77">
        <v>782044</v>
      </c>
      <c r="AY4" s="77">
        <v>777848</v>
      </c>
      <c r="AZ4" s="77">
        <v>814364</v>
      </c>
      <c r="BA4" s="77">
        <v>834756</v>
      </c>
      <c r="BB4" s="77">
        <v>877219</v>
      </c>
      <c r="BC4" s="77">
        <v>896459</v>
      </c>
      <c r="BD4" s="77">
        <v>911453</v>
      </c>
      <c r="BE4" s="77">
        <v>938575</v>
      </c>
      <c r="BF4" s="77">
        <v>930576</v>
      </c>
      <c r="BG4" s="77">
        <v>925173</v>
      </c>
      <c r="BH4" s="77">
        <v>935223</v>
      </c>
      <c r="BI4" s="77">
        <v>959699</v>
      </c>
      <c r="BJ4" s="77">
        <v>876137</v>
      </c>
      <c r="BK4" s="77">
        <v>872707</v>
      </c>
    </row>
    <row r="5" spans="1:63" s="66" customFormat="1" ht="20.25" customHeight="1">
      <c r="B5" s="78" t="s">
        <v>221</v>
      </c>
      <c r="C5" s="77">
        <v>12218</v>
      </c>
      <c r="D5" s="77">
        <v>12500</v>
      </c>
      <c r="E5" s="77">
        <v>12551</v>
      </c>
      <c r="F5" s="77">
        <v>12350</v>
      </c>
      <c r="G5" s="77">
        <v>11986</v>
      </c>
      <c r="H5" s="77">
        <v>10056</v>
      </c>
      <c r="I5" s="77">
        <v>10119</v>
      </c>
      <c r="J5" s="77">
        <v>12857</v>
      </c>
      <c r="K5" s="77">
        <v>13967</v>
      </c>
      <c r="L5" s="77">
        <v>14382</v>
      </c>
      <c r="M5" s="77">
        <v>15222</v>
      </c>
      <c r="N5" s="77">
        <v>14115</v>
      </c>
      <c r="O5" s="77">
        <v>15529</v>
      </c>
      <c r="P5" s="77">
        <v>15065</v>
      </c>
      <c r="Q5" s="77">
        <v>15736</v>
      </c>
      <c r="R5" s="77">
        <v>15711</v>
      </c>
      <c r="S5" s="77">
        <v>17107</v>
      </c>
      <c r="T5" s="77">
        <v>18713</v>
      </c>
      <c r="U5" s="77">
        <v>19388</v>
      </c>
      <c r="V5" s="77">
        <v>19092</v>
      </c>
      <c r="W5" s="77">
        <v>20697</v>
      </c>
      <c r="X5" s="77">
        <v>23565</v>
      </c>
      <c r="Y5" s="77">
        <v>26631</v>
      </c>
      <c r="Z5" s="77">
        <v>24923</v>
      </c>
      <c r="AA5" s="77">
        <v>24791</v>
      </c>
      <c r="AB5" s="77">
        <v>28773</v>
      </c>
      <c r="AC5" s="77">
        <v>26230</v>
      </c>
      <c r="AD5" s="77">
        <v>25267</v>
      </c>
      <c r="AE5" s="77">
        <v>25867</v>
      </c>
      <c r="AF5" s="77">
        <v>24700</v>
      </c>
      <c r="AG5" s="77">
        <v>26567</v>
      </c>
      <c r="AH5" s="77">
        <v>27628</v>
      </c>
      <c r="AI5" s="77">
        <v>63670</v>
      </c>
      <c r="AJ5" s="77">
        <v>57316</v>
      </c>
      <c r="AK5" s="77">
        <v>62759</v>
      </c>
      <c r="AL5" s="77">
        <v>65899</v>
      </c>
      <c r="AM5" s="77">
        <v>75602</v>
      </c>
      <c r="AN5" s="77">
        <v>65366</v>
      </c>
      <c r="AO5" s="77">
        <v>56374</v>
      </c>
      <c r="AP5" s="77">
        <v>61012</v>
      </c>
      <c r="AQ5" s="77">
        <v>62727</v>
      </c>
      <c r="AR5" s="77">
        <v>54911</v>
      </c>
      <c r="AS5" s="77">
        <v>55572</v>
      </c>
      <c r="AT5" s="77">
        <v>49993</v>
      </c>
      <c r="AU5" s="77">
        <v>46799</v>
      </c>
      <c r="AV5" s="77">
        <v>55172</v>
      </c>
      <c r="AW5" s="77">
        <v>60331</v>
      </c>
      <c r="AX5" s="77">
        <v>45626</v>
      </c>
      <c r="AY5" s="77">
        <v>54641</v>
      </c>
      <c r="AZ5" s="77">
        <v>43592</v>
      </c>
      <c r="BA5" s="77">
        <v>71761</v>
      </c>
      <c r="BB5" s="77">
        <v>30737</v>
      </c>
      <c r="BC5" s="77">
        <v>30813</v>
      </c>
      <c r="BD5" s="77">
        <v>38029</v>
      </c>
      <c r="BE5" s="77">
        <v>33794</v>
      </c>
      <c r="BF5" s="77">
        <v>30993</v>
      </c>
      <c r="BG5" s="77">
        <v>37032</v>
      </c>
      <c r="BH5" s="77">
        <v>36876</v>
      </c>
      <c r="BI5" s="77">
        <v>51019</v>
      </c>
      <c r="BJ5" s="77">
        <v>55176</v>
      </c>
      <c r="BK5" s="77">
        <v>55595</v>
      </c>
    </row>
    <row r="6" spans="1:63" s="66" customFormat="1" ht="20.25" customHeight="1">
      <c r="B6" s="78" t="s">
        <v>182</v>
      </c>
      <c r="C6" s="83">
        <v>2.5777602419938188E-3</v>
      </c>
      <c r="D6" s="83">
        <v>4.8999999999999998E-3</v>
      </c>
      <c r="E6" s="83">
        <v>4.8428959899119231E-3</v>
      </c>
      <c r="F6" s="83">
        <v>4.1999999999999997E-3</v>
      </c>
      <c r="G6" s="83">
        <v>-2.4560565025755405E-3</v>
      </c>
      <c r="H6" s="83">
        <v>-1.6497863042313137E-2</v>
      </c>
      <c r="I6" s="83">
        <v>-1.3191208120795134E-2</v>
      </c>
      <c r="J6" s="83">
        <v>6.8496088530204599E-3</v>
      </c>
      <c r="K6" s="83">
        <v>7.1032688609885758E-3</v>
      </c>
      <c r="L6" s="83">
        <v>8.8642484761619761E-3</v>
      </c>
      <c r="M6" s="83">
        <v>1.4288299787580609E-2</v>
      </c>
      <c r="N6" s="83">
        <v>9.4784930588071529E-3</v>
      </c>
      <c r="O6" s="83">
        <v>8.431955316616932E-3</v>
      </c>
      <c r="P6" s="83">
        <v>1.11488286423211E-2</v>
      </c>
      <c r="Q6" s="83">
        <v>1.5012931690247984E-2</v>
      </c>
      <c r="R6" s="83">
        <v>1.889498002513823E-2</v>
      </c>
      <c r="S6" s="83">
        <v>7.9764819486385415E-3</v>
      </c>
      <c r="T6" s="83">
        <v>1.8632528563885361E-2</v>
      </c>
      <c r="U6" s="83">
        <v>3.205689032460686E-2</v>
      </c>
      <c r="V6" s="83">
        <v>3.4935244811583645E-2</v>
      </c>
      <c r="W6" s="83">
        <v>8.2706003665136852E-3</v>
      </c>
      <c r="X6" s="83">
        <v>2.3441137874105743E-2</v>
      </c>
      <c r="Y6" s="83">
        <v>3.81508067240535E-2</v>
      </c>
      <c r="Z6" s="83">
        <v>3.7495482240398642E-2</v>
      </c>
      <c r="AA6" s="83">
        <v>7.1532303556211664E-4</v>
      </c>
      <c r="AB6" s="83">
        <v>1.942158376880276E-2</v>
      </c>
      <c r="AC6" s="83">
        <v>2.3072641184146179E-2</v>
      </c>
      <c r="AD6" s="83">
        <v>2.2139990748959257E-2</v>
      </c>
      <c r="AE6" s="83">
        <v>1.463727978265219E-3</v>
      </c>
      <c r="AF6" s="83">
        <v>2.394629480549605E-3</v>
      </c>
      <c r="AG6" s="83">
        <v>9.5277496096204447E-3</v>
      </c>
      <c r="AH6" s="83">
        <v>2.0288375077380495E-2</v>
      </c>
      <c r="AI6" s="83">
        <v>2.1967348749647765E-3</v>
      </c>
      <c r="AJ6" s="83">
        <v>9.4805697235426731E-3</v>
      </c>
      <c r="AK6" s="83">
        <v>1.1848440343418204E-2</v>
      </c>
      <c r="AL6" s="83">
        <v>2.2244953007230447E-2</v>
      </c>
      <c r="AM6" s="83">
        <v>4.2812878419456893E-3</v>
      </c>
      <c r="AN6" s="83">
        <v>9.9880691912463057E-3</v>
      </c>
      <c r="AO6" s="83">
        <v>1.4650180534121097E-2</v>
      </c>
      <c r="AP6" s="83">
        <v>1.6338452795217839E-2</v>
      </c>
      <c r="AQ6" s="83">
        <v>2.075736383898141E-3</v>
      </c>
      <c r="AR6" s="83">
        <v>4.3658436596599303E-3</v>
      </c>
      <c r="AS6" s="83">
        <v>7.567657995545882E-3</v>
      </c>
      <c r="AT6" s="83">
        <v>1.245550438106776E-2</v>
      </c>
      <c r="AU6" s="83">
        <v>2.2771848301257791E-3</v>
      </c>
      <c r="AV6" s="83">
        <v>4.5562759596322767E-3</v>
      </c>
      <c r="AW6" s="83">
        <v>6.7934036346813248E-3</v>
      </c>
      <c r="AX6" s="83">
        <v>1.1022769580323763E-2</v>
      </c>
      <c r="AY6" s="83">
        <v>2.0000238626463811E-3</v>
      </c>
      <c r="AZ6" s="83">
        <v>6.8838563723902764E-3</v>
      </c>
      <c r="BA6" s="83">
        <v>9.1982186354770644E-3</v>
      </c>
      <c r="BB6" s="83">
        <v>1.0290937855278652E-2</v>
      </c>
      <c r="BC6" s="83">
        <v>1.7531960922387432E-3</v>
      </c>
      <c r="BD6" s="83">
        <v>3.8745634101414804E-3</v>
      </c>
      <c r="BE6" s="83">
        <v>7.1633934534330026E-3</v>
      </c>
      <c r="BF6" s="83">
        <v>6.7326887659825609E-3</v>
      </c>
      <c r="BG6" s="83">
        <v>1.6946944887019754E-3</v>
      </c>
      <c r="BH6" s="83">
        <v>-2.3019568449195917E-3</v>
      </c>
      <c r="BI6" s="83">
        <v>4.4600105909002518E-3</v>
      </c>
      <c r="BJ6" s="83">
        <v>7.0613810079328595E-3</v>
      </c>
      <c r="BK6" s="83">
        <v>4.3322281765147564E-4</v>
      </c>
    </row>
    <row r="7" spans="1:63" s="66" customFormat="1" ht="20.25" customHeight="1">
      <c r="B7" s="78" t="s">
        <v>222</v>
      </c>
      <c r="C7" s="83">
        <v>1.0311040967975275E-2</v>
      </c>
      <c r="D7" s="83">
        <v>9.8066339495111576E-3</v>
      </c>
      <c r="E7" s="83">
        <v>6.4571946532158975E-3</v>
      </c>
      <c r="F7" s="83">
        <v>4.1798077288444733E-3</v>
      </c>
      <c r="G7" s="83">
        <v>-9.824226010302162E-3</v>
      </c>
      <c r="H7" s="83">
        <v>-3.2995726084626274E-2</v>
      </c>
      <c r="I7" s="83">
        <v>-1.7588277494393512E-2</v>
      </c>
      <c r="J7" s="83">
        <v>6.8496088530204599E-3</v>
      </c>
      <c r="K7" s="83">
        <v>2.8413075443954303E-2</v>
      </c>
      <c r="L7" s="83">
        <v>1.7728496952323952E-2</v>
      </c>
      <c r="M7" s="83">
        <v>1.9051066383440812E-2</v>
      </c>
      <c r="N7" s="83">
        <v>9.4784930588071529E-3</v>
      </c>
      <c r="O7" s="83">
        <v>3.3727821266467728E-2</v>
      </c>
      <c r="P7" s="83">
        <v>2.2297657284642201E-2</v>
      </c>
      <c r="Q7" s="83">
        <v>2.0017242253663976E-2</v>
      </c>
      <c r="R7" s="83">
        <v>1.889498002513823E-2</v>
      </c>
      <c r="S7" s="83">
        <v>3.1905927794554166E-2</v>
      </c>
      <c r="T7" s="83">
        <v>3.7265057127770722E-2</v>
      </c>
      <c r="U7" s="83">
        <v>4.2742520432809142E-2</v>
      </c>
      <c r="V7" s="83">
        <v>3.4935244811583645E-2</v>
      </c>
      <c r="W7" s="83">
        <v>3.3082401466054741E-2</v>
      </c>
      <c r="X7" s="83">
        <v>4.6882275748211487E-2</v>
      </c>
      <c r="Y7" s="83">
        <v>5.0867742298737993E-2</v>
      </c>
      <c r="Z7" s="83">
        <v>3.7495482240398642E-2</v>
      </c>
      <c r="AA7" s="83">
        <v>2.8612921422484666E-3</v>
      </c>
      <c r="AB7" s="83">
        <v>3.884316753760552E-2</v>
      </c>
      <c r="AC7" s="83">
        <v>3.0763521578861575E-2</v>
      </c>
      <c r="AD7" s="83">
        <v>2.2139990748959257E-2</v>
      </c>
      <c r="AE7" s="83">
        <v>5.854911913060876E-3</v>
      </c>
      <c r="AF7" s="83">
        <v>4.78925896109921E-3</v>
      </c>
      <c r="AG7" s="83">
        <v>1.2703666146160593E-2</v>
      </c>
      <c r="AH7" s="83">
        <v>2.0288375077380495E-2</v>
      </c>
      <c r="AI7" s="83">
        <v>8.7869394998591061E-3</v>
      </c>
      <c r="AJ7" s="83">
        <v>1.8961139447085346E-2</v>
      </c>
      <c r="AK7" s="83">
        <v>1.5797920457890937E-2</v>
      </c>
      <c r="AL7" s="83">
        <v>2.2244953007230447E-2</v>
      </c>
      <c r="AM7" s="83">
        <v>1.7125151367782757E-2</v>
      </c>
      <c r="AN7" s="83">
        <v>1.9976138382492611E-2</v>
      </c>
      <c r="AO7" s="83">
        <v>1.9533574045494797E-2</v>
      </c>
      <c r="AP7" s="83">
        <v>1.6338452795217839E-2</v>
      </c>
      <c r="AQ7" s="83">
        <v>8.3029455355925642E-3</v>
      </c>
      <c r="AR7" s="83">
        <v>8.7316873193198606E-3</v>
      </c>
      <c r="AS7" s="83">
        <v>1.0090210660727843E-2</v>
      </c>
      <c r="AT7" s="83">
        <v>1.245550438106776E-2</v>
      </c>
      <c r="AU7" s="83">
        <v>9.1087393205031165E-3</v>
      </c>
      <c r="AV7" s="83">
        <v>9.1125519192645534E-3</v>
      </c>
      <c r="AW7" s="83">
        <v>9.0578715129084331E-3</v>
      </c>
      <c r="AX7" s="83">
        <v>1.1022769580323763E-2</v>
      </c>
      <c r="AY7" s="83">
        <v>8.0000954505855242E-3</v>
      </c>
      <c r="AZ7" s="83">
        <v>1.3767712744780553E-2</v>
      </c>
      <c r="BA7" s="83">
        <v>1.2264291513969417E-2</v>
      </c>
      <c r="BB7" s="83">
        <v>1.0290937855278652E-2</v>
      </c>
      <c r="BC7" s="83">
        <v>7.0127843689549727E-3</v>
      </c>
      <c r="BD7" s="83">
        <v>7.7491268202829608E-3</v>
      </c>
      <c r="BE7" s="83">
        <v>9.5511912712440035E-3</v>
      </c>
      <c r="BF7" s="83">
        <v>6.7326887659825609E-3</v>
      </c>
      <c r="BG7" s="83">
        <v>6.7787779548079017E-3</v>
      </c>
      <c r="BH7" s="83">
        <v>-4.6039136898391834E-3</v>
      </c>
      <c r="BI7" s="83">
        <v>5.9466807878670019E-3</v>
      </c>
      <c r="BJ7" s="83">
        <v>7.0613810079328595E-3</v>
      </c>
      <c r="BK7" s="83">
        <v>1.7328912706059026E-3</v>
      </c>
    </row>
    <row r="8" spans="1:63" s="68" customFormat="1" ht="20.25" customHeight="1">
      <c r="B8" s="78" t="s">
        <v>223</v>
      </c>
      <c r="C8" s="80">
        <v>2.407763809835797E-2</v>
      </c>
      <c r="D8" s="80">
        <v>4.663401206331215E-2</v>
      </c>
      <c r="E8" s="80">
        <v>5.0577684414640056E-2</v>
      </c>
      <c r="F8" s="80">
        <v>4.4801042642446949E-2</v>
      </c>
      <c r="G8" s="83">
        <v>-3.0407626561472716E-2</v>
      </c>
      <c r="H8" s="83">
        <v>-0.21431759350174059</v>
      </c>
      <c r="I8" s="83">
        <v>-0.17321643152788285</v>
      </c>
      <c r="J8" s="83">
        <v>8.2358075137858533E-2</v>
      </c>
      <c r="K8" s="83">
        <v>8.194154488517745E-2</v>
      </c>
      <c r="L8" s="83">
        <v>0.1033077572598113</v>
      </c>
      <c r="M8" s="83">
        <v>0.16026211759678052</v>
      </c>
      <c r="N8" s="83">
        <v>0.11107815512383212</v>
      </c>
      <c r="O8" s="83">
        <v>9.5128862501686687E-2</v>
      </c>
      <c r="P8" s="83">
        <v>0.12549691569568197</v>
      </c>
      <c r="Q8" s="83">
        <v>0.16528759505544202</v>
      </c>
      <c r="R8" s="83">
        <v>0.21471199624488702</v>
      </c>
      <c r="S8" s="83">
        <v>8.5075263574867457E-2</v>
      </c>
      <c r="T8" s="83">
        <v>0.19271438531257262</v>
      </c>
      <c r="U8" s="83">
        <v>0.32570728510783781</v>
      </c>
      <c r="V8" s="83">
        <v>0.36381921098755854</v>
      </c>
      <c r="W8" s="83">
        <v>7.7810450124406239E-2</v>
      </c>
      <c r="X8" s="83">
        <v>0.20770330778066906</v>
      </c>
      <c r="Y8" s="83">
        <v>0.31861426415589528</v>
      </c>
      <c r="Z8" s="83">
        <v>0.33234124730205611</v>
      </c>
      <c r="AA8" s="83">
        <v>5.9942873234903648E-3</v>
      </c>
      <c r="AB8" s="83">
        <v>0.15386620977353993</v>
      </c>
      <c r="AC8" s="83">
        <v>0.20014466404707446</v>
      </c>
      <c r="AD8" s="83">
        <v>0.21171548117154812</v>
      </c>
      <c r="AE8" s="83">
        <v>1.6310087221809363E-2</v>
      </c>
      <c r="AF8" s="83">
        <v>2.8098545039726218E-2</v>
      </c>
      <c r="AG8" s="83">
        <v>0.11818497511286029</v>
      </c>
      <c r="AH8" s="83">
        <v>0.25465544947537572</v>
      </c>
      <c r="AI8" s="83">
        <v>2.0066156980437688E-2</v>
      </c>
      <c r="AJ8" s="83">
        <v>0.10039555471840271</v>
      </c>
      <c r="AK8" s="83">
        <v>0.12109295230747215</v>
      </c>
      <c r="AL8" s="83">
        <v>0.30877694321030624</v>
      </c>
      <c r="AM8" s="83">
        <v>5.36846696755695E-2</v>
      </c>
      <c r="AN8" s="83">
        <v>0.13051071078484261</v>
      </c>
      <c r="AO8" s="83">
        <v>0.19386753429361298</v>
      </c>
      <c r="AP8" s="83">
        <v>0.21871060460452613</v>
      </c>
      <c r="AQ8" s="83">
        <v>2.7826283965443972E-2</v>
      </c>
      <c r="AR8" s="83">
        <v>5.8840496905662697E-2</v>
      </c>
      <c r="AS8" s="83">
        <v>0.10667908122831106</v>
      </c>
      <c r="AT8" s="83">
        <v>0.18796404959856386</v>
      </c>
      <c r="AU8" s="83">
        <v>3.92451051645464E-2</v>
      </c>
      <c r="AV8" s="83">
        <v>6.8879911838573962E-2</v>
      </c>
      <c r="AW8" s="83">
        <v>0.10384576307727621</v>
      </c>
      <c r="AX8" s="83">
        <v>0.19992497590298131</v>
      </c>
      <c r="AY8" s="83">
        <v>3.276868227525398E-2</v>
      </c>
      <c r="AZ8" s="83">
        <v>0.13235371012204508</v>
      </c>
      <c r="BA8" s="83">
        <v>0.13426678632953493</v>
      </c>
      <c r="BB8" s="83">
        <v>0.21183100756327256</v>
      </c>
      <c r="BC8" s="83">
        <v>3.8952886513874463E-2</v>
      </c>
      <c r="BD8" s="83">
        <v>8.4447822231567368E-2</v>
      </c>
      <c r="BE8" s="83">
        <v>0.1544677971033489</v>
      </c>
      <c r="BF8" s="83">
        <v>0.15368080299690365</v>
      </c>
      <c r="BG8" s="83">
        <v>3.7803660109859048E-2</v>
      </c>
      <c r="BH8" s="83">
        <v>-5.4327495855844635E-2</v>
      </c>
      <c r="BI8" s="83">
        <v>9.787908333731539E-2</v>
      </c>
      <c r="BJ8" s="83">
        <v>0.14783625569465145</v>
      </c>
      <c r="BK8" s="83">
        <v>8.094724364706778E-3</v>
      </c>
    </row>
    <row r="9" spans="1:63" s="66" customFormat="1" ht="20.25" customHeight="1">
      <c r="B9" s="78" t="s">
        <v>224</v>
      </c>
      <c r="C9" s="80">
        <v>9.6310552393431878E-2</v>
      </c>
      <c r="D9" s="80">
        <v>9.3268024126624299E-2</v>
      </c>
      <c r="E9" s="80">
        <v>6.7436912552853417E-2</v>
      </c>
      <c r="F9" s="80">
        <v>4.4801042642446949E-2</v>
      </c>
      <c r="G9" s="83">
        <v>-0.12163050624589086</v>
      </c>
      <c r="H9" s="83">
        <v>-0.42863518700348119</v>
      </c>
      <c r="I9" s="83">
        <v>-0.23095524203717718</v>
      </c>
      <c r="J9" s="83">
        <v>8.2358075137858533E-2</v>
      </c>
      <c r="K9" s="83">
        <v>0.3277661795407098</v>
      </c>
      <c r="L9" s="83">
        <v>0.2066155145196226</v>
      </c>
      <c r="M9" s="83">
        <v>0.21368282346237402</v>
      </c>
      <c r="N9" s="83">
        <v>0.11107815512383212</v>
      </c>
      <c r="O9" s="83">
        <v>0.38051545000674675</v>
      </c>
      <c r="P9" s="83">
        <v>0.25099383139136394</v>
      </c>
      <c r="Q9" s="83">
        <v>0.22038346007392268</v>
      </c>
      <c r="R9" s="83">
        <v>0.21471199624488702</v>
      </c>
      <c r="S9" s="83">
        <v>0.34030105429946983</v>
      </c>
      <c r="T9" s="83">
        <v>0.38542877062514524</v>
      </c>
      <c r="U9" s="83">
        <v>0.43427638014378378</v>
      </c>
      <c r="V9" s="83">
        <v>0.36381921098755854</v>
      </c>
      <c r="W9" s="83">
        <v>0.31124180049762495</v>
      </c>
      <c r="X9" s="83">
        <v>0.41540661556133812</v>
      </c>
      <c r="Y9" s="83">
        <v>0.42481901887452705</v>
      </c>
      <c r="Z9" s="83">
        <v>0.33234124730205611</v>
      </c>
      <c r="AA9" s="83">
        <v>2.3977149293961459E-2</v>
      </c>
      <c r="AB9" s="83">
        <v>0.30773241954707986</v>
      </c>
      <c r="AC9" s="83">
        <v>0.26685955206276596</v>
      </c>
      <c r="AD9" s="83">
        <v>0.21171548117154812</v>
      </c>
      <c r="AE9" s="83">
        <v>6.5240348887237454E-2</v>
      </c>
      <c r="AF9" s="83">
        <v>5.6197090079452436E-2</v>
      </c>
      <c r="AG9" s="83">
        <v>0.15757996681714703</v>
      </c>
      <c r="AH9" s="83">
        <v>0.25465544947537572</v>
      </c>
      <c r="AI9" s="83">
        <v>8.026462792175075E-2</v>
      </c>
      <c r="AJ9" s="83">
        <v>0.20079110943680542</v>
      </c>
      <c r="AK9" s="83">
        <v>0.16145726974329619</v>
      </c>
      <c r="AL9" s="83">
        <v>0.30877694321030624</v>
      </c>
      <c r="AM9" s="83">
        <v>0.214738678702278</v>
      </c>
      <c r="AN9" s="83">
        <v>0.26102142156968522</v>
      </c>
      <c r="AO9" s="83">
        <v>0.25849004572481732</v>
      </c>
      <c r="AP9" s="83">
        <v>0.21871060460452613</v>
      </c>
      <c r="AQ9" s="83">
        <v>0.11130513586177589</v>
      </c>
      <c r="AR9" s="83">
        <v>0.11768099381132539</v>
      </c>
      <c r="AS9" s="83">
        <v>0.14223877497108142</v>
      </c>
      <c r="AT9" s="83">
        <v>0.18796404959856386</v>
      </c>
      <c r="AU9" s="83">
        <v>0.1569804206581856</v>
      </c>
      <c r="AV9" s="83">
        <v>0.13775982367714792</v>
      </c>
      <c r="AW9" s="83">
        <v>0.13846101743636829</v>
      </c>
      <c r="AX9" s="83">
        <v>0.19992497590298131</v>
      </c>
      <c r="AY9" s="83">
        <v>0.13107472910101592</v>
      </c>
      <c r="AZ9" s="83">
        <v>0.26470742024409016</v>
      </c>
      <c r="BA9" s="83">
        <v>0.17902238177271321</v>
      </c>
      <c r="BB9" s="83">
        <v>0.21183100756327256</v>
      </c>
      <c r="BC9" s="83">
        <v>0.15581154605549785</v>
      </c>
      <c r="BD9" s="83">
        <v>0.16889564446313474</v>
      </c>
      <c r="BE9" s="83">
        <v>0.20595706280446521</v>
      </c>
      <c r="BF9" s="83">
        <v>0.15368080299690365</v>
      </c>
      <c r="BG9" s="83">
        <v>0.15121464043943619</v>
      </c>
      <c r="BH9" s="83">
        <v>-0.10865499171168927</v>
      </c>
      <c r="BI9" s="83">
        <v>0.13050544444975384</v>
      </c>
      <c r="BJ9" s="83">
        <v>0.14783625569465145</v>
      </c>
      <c r="BK9" s="83">
        <v>3.2378897458827112E-2</v>
      </c>
    </row>
    <row r="10" spans="1:63" s="66" customFormat="1" ht="20.25" customHeight="1">
      <c r="B10" s="78" t="s">
        <v>225</v>
      </c>
      <c r="C10" s="83">
        <v>2.407763809835797E-2</v>
      </c>
      <c r="D10" s="83">
        <v>4.663401206331215E-2</v>
      </c>
      <c r="E10" s="83">
        <v>5.0496889391613474E-2</v>
      </c>
      <c r="F10" s="83">
        <v>4.4801042642446949E-2</v>
      </c>
      <c r="G10" s="83">
        <v>-3.0407626561472716E-2</v>
      </c>
      <c r="H10" s="83">
        <v>-0.21431759350174059</v>
      </c>
      <c r="I10" s="83">
        <v>-0.17321643152788285</v>
      </c>
      <c r="J10" s="83">
        <v>8.2358075137858533E-2</v>
      </c>
      <c r="K10" s="83">
        <v>8.194154488517745E-2</v>
      </c>
      <c r="L10" s="83">
        <v>0.1033077572598113</v>
      </c>
      <c r="M10" s="83">
        <v>0.16026211759678052</v>
      </c>
      <c r="N10" s="83">
        <v>0.11107815512383212</v>
      </c>
      <c r="O10" s="83">
        <v>9.5128862501686687E-2</v>
      </c>
      <c r="P10" s="83">
        <v>0.12549691569568197</v>
      </c>
      <c r="Q10" s="83">
        <v>0.16528759505544202</v>
      </c>
      <c r="R10" s="83">
        <v>0.21471199624488702</v>
      </c>
      <c r="S10" s="83">
        <v>8.5075263574867457E-2</v>
      </c>
      <c r="T10" s="83">
        <v>0.19271438531257262</v>
      </c>
      <c r="U10" s="83">
        <v>0.32570728510783781</v>
      </c>
      <c r="V10" s="83">
        <v>0.36381921098755854</v>
      </c>
      <c r="W10" s="83">
        <v>7.7810450124406239E-2</v>
      </c>
      <c r="X10" s="83">
        <v>0.20770330778066906</v>
      </c>
      <c r="Y10" s="83">
        <v>0.31861426415589528</v>
      </c>
      <c r="Z10" s="83">
        <v>0.33234124730205611</v>
      </c>
      <c r="AA10" s="83">
        <v>5.9942873234903648E-3</v>
      </c>
      <c r="AB10" s="83">
        <v>0.15386620977353993</v>
      </c>
      <c r="AC10" s="83">
        <v>0.20014466404707446</v>
      </c>
      <c r="AD10" s="83">
        <v>0.21171548117154812</v>
      </c>
      <c r="AE10" s="83">
        <v>1.6310087221809363E-2</v>
      </c>
      <c r="AF10" s="83">
        <v>2.8098545039726218E-2</v>
      </c>
      <c r="AG10" s="83">
        <v>0.11818497511286029</v>
      </c>
      <c r="AH10" s="83">
        <v>0.25465544947537572</v>
      </c>
      <c r="AI10" s="83">
        <v>2.0066156980437688E-2</v>
      </c>
      <c r="AJ10" s="83">
        <v>0.10039555471840271</v>
      </c>
      <c r="AK10" s="83">
        <v>0.12109295230747215</v>
      </c>
      <c r="AL10" s="83">
        <v>0.30877694321030624</v>
      </c>
      <c r="AM10" s="83">
        <v>5.36846696755695E-2</v>
      </c>
      <c r="AN10" s="83">
        <v>0.13051071078484261</v>
      </c>
      <c r="AO10" s="83">
        <v>0.19386753429361298</v>
      </c>
      <c r="AP10" s="83">
        <v>0.21871060460452613</v>
      </c>
      <c r="AQ10" s="83">
        <v>2.7826283965443972E-2</v>
      </c>
      <c r="AR10" s="83">
        <v>5.8840496905662697E-2</v>
      </c>
      <c r="AS10" s="83">
        <v>0.10667908122831106</v>
      </c>
      <c r="AT10" s="83">
        <v>0.18796404959856386</v>
      </c>
      <c r="AU10" s="83">
        <v>3.92451051645464E-2</v>
      </c>
      <c r="AV10" s="83">
        <v>5.9460353616426154E-2</v>
      </c>
      <c r="AW10" s="83">
        <v>8.9568303731403121E-2</v>
      </c>
      <c r="AX10" s="83">
        <v>0.16885840072301395</v>
      </c>
      <c r="AY10" s="83">
        <v>2.4898386590272468E-2</v>
      </c>
      <c r="AZ10" s="83">
        <v>8.5343419289856823E-2</v>
      </c>
      <c r="BA10" s="83">
        <v>9.5009767506077522E-2</v>
      </c>
      <c r="BB10" s="83">
        <v>0.13052939537201741</v>
      </c>
      <c r="BC10" s="83">
        <v>2.0792562384383685E-2</v>
      </c>
      <c r="BD10" s="83">
        <v>4.5382164592224522E-2</v>
      </c>
      <c r="BE10" s="83">
        <v>8.4147331915667631E-2</v>
      </c>
      <c r="BF10" s="83">
        <v>8.1125095258153868E-2</v>
      </c>
      <c r="BG10" s="83">
        <v>2.0228350163250353E-2</v>
      </c>
      <c r="BH10" s="83">
        <v>-2.8370249517608324E-2</v>
      </c>
      <c r="BI10" s="83">
        <v>5.3039519835875057E-2</v>
      </c>
      <c r="BJ10" s="83">
        <v>8.0232437298253398E-2</v>
      </c>
      <c r="BK10" s="83">
        <v>4.5305810979582584E-3</v>
      </c>
    </row>
    <row r="11" spans="1:63" s="66" customFormat="1" ht="20.25" customHeight="1">
      <c r="B11" s="78" t="s">
        <v>226</v>
      </c>
      <c r="C11" s="83">
        <v>9.6310552393431878E-2</v>
      </c>
      <c r="D11" s="83">
        <v>9.3268024126624299E-2</v>
      </c>
      <c r="E11" s="83">
        <v>6.7436912552853417E-2</v>
      </c>
      <c r="F11" s="83">
        <v>4.4801042642446949E-2</v>
      </c>
      <c r="G11" s="83">
        <v>-0.12163050624589086</v>
      </c>
      <c r="H11" s="83">
        <v>-0.42863518700348119</v>
      </c>
      <c r="I11" s="83">
        <v>-0.23095524203717718</v>
      </c>
      <c r="J11" s="83">
        <v>8.2358075137858533E-2</v>
      </c>
      <c r="K11" s="83">
        <v>0.3277661795407098</v>
      </c>
      <c r="L11" s="83">
        <v>0.2066155145196226</v>
      </c>
      <c r="M11" s="83">
        <v>0.21368282346237402</v>
      </c>
      <c r="N11" s="83">
        <v>0.11107815512383212</v>
      </c>
      <c r="O11" s="83">
        <v>0.38051545000674675</v>
      </c>
      <c r="P11" s="83">
        <v>0.25099383139136394</v>
      </c>
      <c r="Q11" s="83">
        <v>0.22038346007392268</v>
      </c>
      <c r="R11" s="83">
        <v>0.21471199624488702</v>
      </c>
      <c r="S11" s="83">
        <v>0.34030105429946983</v>
      </c>
      <c r="T11" s="83">
        <v>0.38542877062514524</v>
      </c>
      <c r="U11" s="83">
        <v>0.43427638014378378</v>
      </c>
      <c r="V11" s="83">
        <v>0.36381921098755854</v>
      </c>
      <c r="W11" s="83">
        <v>0.31124180049762495</v>
      </c>
      <c r="X11" s="83">
        <v>0.41540661556133812</v>
      </c>
      <c r="Y11" s="83">
        <v>0.42481901887452705</v>
      </c>
      <c r="Z11" s="83">
        <v>0.33234124730205611</v>
      </c>
      <c r="AA11" s="83">
        <v>2.3977149293961459E-2</v>
      </c>
      <c r="AB11" s="83">
        <v>0.30773241954707986</v>
      </c>
      <c r="AC11" s="83">
        <v>0.26685955206276596</v>
      </c>
      <c r="AD11" s="83">
        <v>0.21171548117154812</v>
      </c>
      <c r="AE11" s="83">
        <v>6.5240348887237454E-2</v>
      </c>
      <c r="AF11" s="83">
        <v>5.6197090079452436E-2</v>
      </c>
      <c r="AG11" s="83">
        <v>0.15757996681714703</v>
      </c>
      <c r="AH11" s="83">
        <v>0.25465544947537572</v>
      </c>
      <c r="AI11" s="83">
        <v>8.026462792175075E-2</v>
      </c>
      <c r="AJ11" s="83">
        <v>0.20079110943680542</v>
      </c>
      <c r="AK11" s="83">
        <v>0.16145726974329619</v>
      </c>
      <c r="AL11" s="83">
        <v>0.30877694321030624</v>
      </c>
      <c r="AM11" s="83">
        <v>0.214738678702278</v>
      </c>
      <c r="AN11" s="83">
        <v>0.26102142156968522</v>
      </c>
      <c r="AO11" s="83">
        <v>0.25849004572481732</v>
      </c>
      <c r="AP11" s="83">
        <v>0.21871060460452613</v>
      </c>
      <c r="AQ11" s="83">
        <v>0.11130513586177589</v>
      </c>
      <c r="AR11" s="83">
        <v>0.11768099381132539</v>
      </c>
      <c r="AS11" s="83">
        <v>0.14223877497108142</v>
      </c>
      <c r="AT11" s="83">
        <v>0.18796404959856386</v>
      </c>
      <c r="AU11" s="83">
        <v>0.1569804206581856</v>
      </c>
      <c r="AV11" s="83">
        <v>0.11892070723285231</v>
      </c>
      <c r="AW11" s="83">
        <v>0.11942440497520417</v>
      </c>
      <c r="AX11" s="83">
        <v>0.16885840072301395</v>
      </c>
      <c r="AY11" s="83">
        <v>9.9593546361089871E-2</v>
      </c>
      <c r="AZ11" s="83">
        <v>0.17068683857971365</v>
      </c>
      <c r="BA11" s="83">
        <v>0.12667969000810336</v>
      </c>
      <c r="BB11" s="83">
        <v>0.13052939537201741</v>
      </c>
      <c r="BC11" s="83">
        <v>8.3170249537534741E-2</v>
      </c>
      <c r="BD11" s="83">
        <v>9.0764329184449044E-2</v>
      </c>
      <c r="BE11" s="83">
        <v>0.11219644255422349</v>
      </c>
      <c r="BF11" s="83">
        <v>8.1125095258153868E-2</v>
      </c>
      <c r="BG11" s="83">
        <v>8.0913400653001413E-2</v>
      </c>
      <c r="BH11" s="83">
        <v>-5.6740499035216649E-2</v>
      </c>
      <c r="BI11" s="83">
        <v>7.0719359781166738E-2</v>
      </c>
      <c r="BJ11" s="83">
        <v>8.0232437298253398E-2</v>
      </c>
      <c r="BK11" s="83">
        <v>1.8122324391833033E-2</v>
      </c>
    </row>
    <row r="12" spans="1:63" s="66" customFormat="1" ht="14.25">
      <c r="B12" s="78" t="s">
        <v>227</v>
      </c>
      <c r="C12" s="77">
        <v>97</v>
      </c>
      <c r="D12" s="77">
        <v>196</v>
      </c>
      <c r="E12" s="77">
        <v>301</v>
      </c>
      <c r="F12" s="77">
        <v>455</v>
      </c>
      <c r="G12" s="77">
        <v>124</v>
      </c>
      <c r="H12" s="77">
        <v>248</v>
      </c>
      <c r="I12" s="77">
        <v>384</v>
      </c>
      <c r="J12" s="77">
        <v>562</v>
      </c>
      <c r="K12" s="77">
        <v>145</v>
      </c>
      <c r="L12" s="77">
        <v>279</v>
      </c>
      <c r="M12" s="77">
        <v>436</v>
      </c>
      <c r="N12" s="77">
        <v>796</v>
      </c>
      <c r="O12" s="77">
        <v>124</v>
      </c>
      <c r="P12" s="77">
        <v>277</v>
      </c>
      <c r="Q12" s="77">
        <v>494</v>
      </c>
      <c r="R12" s="77">
        <v>701</v>
      </c>
      <c r="S12" s="77">
        <v>157</v>
      </c>
      <c r="T12" s="77">
        <v>316</v>
      </c>
      <c r="U12" s="77">
        <v>485</v>
      </c>
      <c r="V12" s="77">
        <v>701</v>
      </c>
      <c r="W12" s="77">
        <v>155</v>
      </c>
      <c r="X12" s="77">
        <v>321</v>
      </c>
      <c r="Y12" s="77">
        <v>494</v>
      </c>
      <c r="Z12" s="77">
        <v>735</v>
      </c>
      <c r="AA12" s="77">
        <v>238</v>
      </c>
      <c r="AB12" s="77">
        <v>463</v>
      </c>
      <c r="AC12" s="77">
        <v>635</v>
      </c>
      <c r="AD12" s="77">
        <v>930</v>
      </c>
      <c r="AE12" s="77">
        <v>246</v>
      </c>
      <c r="AF12" s="77">
        <v>490</v>
      </c>
      <c r="AG12" s="77">
        <v>743</v>
      </c>
      <c r="AH12" s="77">
        <v>1193</v>
      </c>
      <c r="AI12" s="77">
        <v>245</v>
      </c>
      <c r="AJ12" s="77">
        <v>552</v>
      </c>
      <c r="AK12" s="77">
        <v>839</v>
      </c>
      <c r="AL12" s="77">
        <v>1284</v>
      </c>
      <c r="AM12" s="77">
        <v>282</v>
      </c>
      <c r="AN12" s="77">
        <v>626</v>
      </c>
      <c r="AO12" s="77">
        <v>1008</v>
      </c>
      <c r="AP12" s="77">
        <v>1493</v>
      </c>
      <c r="AQ12" s="77">
        <v>365</v>
      </c>
      <c r="AR12" s="77">
        <v>752</v>
      </c>
      <c r="AS12" s="77">
        <v>1154</v>
      </c>
      <c r="AT12" s="77">
        <v>1638</v>
      </c>
      <c r="AU12" s="77">
        <v>438</v>
      </c>
      <c r="AV12" s="77">
        <v>850</v>
      </c>
      <c r="AW12" s="77">
        <v>1316</v>
      </c>
      <c r="AX12" s="77">
        <v>1713</v>
      </c>
      <c r="AY12" s="77">
        <v>478</v>
      </c>
      <c r="AZ12" s="77">
        <v>911</v>
      </c>
      <c r="BA12" s="77">
        <v>1389</v>
      </c>
      <c r="BB12" s="77">
        <v>1877</v>
      </c>
      <c r="BC12" s="77">
        <v>438</v>
      </c>
      <c r="BD12" s="77">
        <v>994</v>
      </c>
      <c r="BE12" s="77">
        <v>1502</v>
      </c>
      <c r="BF12" s="77">
        <v>2113</v>
      </c>
      <c r="BG12" s="77">
        <v>525</v>
      </c>
      <c r="BH12" s="77">
        <v>1078</v>
      </c>
      <c r="BI12" s="77">
        <v>1601</v>
      </c>
      <c r="BJ12" s="77">
        <v>2220</v>
      </c>
      <c r="BK12" s="77">
        <v>506</v>
      </c>
    </row>
    <row r="13" spans="1:63" s="69" customFormat="1" ht="14.25">
      <c r="B13" s="78" t="s">
        <v>183</v>
      </c>
      <c r="C13" s="80">
        <v>8.5048552201836874E-4</v>
      </c>
      <c r="D13" s="80">
        <v>1.6684898039098846E-3</v>
      </c>
      <c r="E13" s="80">
        <v>2.3286129280566913E-3</v>
      </c>
      <c r="F13" s="80">
        <v>3.4578409393167912E-3</v>
      </c>
      <c r="G13" s="80">
        <v>8.2311082789018105E-4</v>
      </c>
      <c r="H13" s="80">
        <v>1.7040691522255968E-3</v>
      </c>
      <c r="I13" s="80">
        <v>2.6029927638156892E-3</v>
      </c>
      <c r="J13" s="80">
        <v>3.708555082271193E-3</v>
      </c>
      <c r="K13" s="80">
        <v>9.3719197892933894E-4</v>
      </c>
      <c r="L13" s="80">
        <v>1.757729441968153E-3</v>
      </c>
      <c r="M13" s="80">
        <v>2.7687549810600648E-3</v>
      </c>
      <c r="N13" s="80">
        <v>5.0366358309816379E-3</v>
      </c>
      <c r="O13" s="80">
        <v>7.4153365904999974E-4</v>
      </c>
      <c r="P13" s="80">
        <v>1.6866332790403849E-3</v>
      </c>
      <c r="Q13" s="80">
        <v>3.0062376388254983E-3</v>
      </c>
      <c r="R13" s="80">
        <v>4.136596189138632E-3</v>
      </c>
      <c r="S13" s="80">
        <v>8.9706852860762967E-4</v>
      </c>
      <c r="T13" s="80">
        <v>1.7750615092516654E-3</v>
      </c>
      <c r="U13" s="80">
        <v>2.7200125625322477E-3</v>
      </c>
      <c r="V13" s="80">
        <v>3.8682051197157061E-3</v>
      </c>
      <c r="W13" s="80">
        <v>8.2812858967029797E-4</v>
      </c>
      <c r="X13" s="80">
        <v>1.6985564915548406E-3</v>
      </c>
      <c r="Y13" s="80">
        <v>2.5873831029218052E-3</v>
      </c>
      <c r="Z13" s="80">
        <v>3.7680037526241455E-3</v>
      </c>
      <c r="AA13" s="80">
        <v>1.1425965266025756E-3</v>
      </c>
      <c r="AB13" s="80">
        <v>2.1767594492751578E-3</v>
      </c>
      <c r="AC13" s="80">
        <v>2.8621072771894559E-3</v>
      </c>
      <c r="AD13" s="80">
        <v>3.8754359865484866E-3</v>
      </c>
      <c r="AE13" s="80">
        <v>8.6349420300538108E-4</v>
      </c>
      <c r="AF13" s="80">
        <v>1.671465022036049E-3</v>
      </c>
      <c r="AG13" s="80">
        <v>2.3111713875115869E-3</v>
      </c>
      <c r="AH13" s="80">
        <v>3.593768592028943E-3</v>
      </c>
      <c r="AI13" s="80">
        <v>5.8755463358774044E-4</v>
      </c>
      <c r="AJ13" s="80">
        <v>1.2273157803460496E-3</v>
      </c>
      <c r="AK13" s="80">
        <v>1.8152727398610311E-3</v>
      </c>
      <c r="AL13" s="80">
        <v>2.7446072422147956E-3</v>
      </c>
      <c r="AM13" s="80">
        <v>5.0649553583455916E-4</v>
      </c>
      <c r="AN13" s="80">
        <v>1.1050464966848605E-3</v>
      </c>
      <c r="AO13" s="80">
        <v>1.7756810961307593E-3</v>
      </c>
      <c r="AP13" s="80">
        <v>2.5437727403997282E-3</v>
      </c>
      <c r="AQ13" s="80">
        <v>5.7715083560372349E-4</v>
      </c>
      <c r="AR13" s="80">
        <v>1.1791250954511173E-3</v>
      </c>
      <c r="AS13" s="80">
        <v>1.7903394586007272E-3</v>
      </c>
      <c r="AT13" s="80">
        <v>2.444183313748531E-3</v>
      </c>
      <c r="AU13" s="80">
        <v>6.1955852918502597E-4</v>
      </c>
      <c r="AV13" s="80">
        <v>1.1768427800349314E-3</v>
      </c>
      <c r="AW13" s="80">
        <v>1.8019202225837017E-3</v>
      </c>
      <c r="AX13" s="80">
        <v>2.2877488577949735E-3</v>
      </c>
      <c r="AY13" s="80">
        <v>6.1286294179340622E-4</v>
      </c>
      <c r="AZ13" s="80">
        <v>1.1413122459922526E-3</v>
      </c>
      <c r="BA13" s="80">
        <v>1.7182088075210291E-3</v>
      </c>
      <c r="BB13" s="80">
        <v>2.2624502565295555E-3</v>
      </c>
      <c r="BC13" s="80">
        <v>4.9388896970024995E-4</v>
      </c>
      <c r="BD13" s="80">
        <v>1.1114391011879203E-3</v>
      </c>
      <c r="BE13" s="80">
        <v>1.6543726876506917E-3</v>
      </c>
      <c r="BF13" s="80">
        <v>2.3376544353756923E-3</v>
      </c>
      <c r="BG13" s="80">
        <v>5.6580927700890585E-4</v>
      </c>
      <c r="BH13" s="80">
        <v>1.1555371184141486E-3</v>
      </c>
      <c r="BI13" s="80">
        <v>1.6939334223856318E-3</v>
      </c>
      <c r="BJ13" s="80">
        <v>2.4575015511594813E-3</v>
      </c>
      <c r="BK13" s="80">
        <v>5.7866796581055831E-4</v>
      </c>
    </row>
    <row r="14" spans="1:63" s="69" customFormat="1" ht="14.25">
      <c r="B14" s="78" t="s">
        <v>228</v>
      </c>
      <c r="C14" s="80">
        <v>3.401942088073475E-3</v>
      </c>
      <c r="D14" s="80">
        <v>3.3369796078197692E-3</v>
      </c>
      <c r="E14" s="80">
        <v>3.1048172374089217E-3</v>
      </c>
      <c r="F14" s="80">
        <v>3.4578409393167912E-3</v>
      </c>
      <c r="G14" s="80">
        <v>3.2924433115607242E-3</v>
      </c>
      <c r="H14" s="80">
        <v>3.4081383044511936E-3</v>
      </c>
      <c r="I14" s="80">
        <v>3.4706570184209187E-3</v>
      </c>
      <c r="J14" s="80">
        <v>3.708555082271193E-3</v>
      </c>
      <c r="K14" s="80">
        <v>3.7487679157173557E-3</v>
      </c>
      <c r="L14" s="80">
        <v>3.515458883936306E-3</v>
      </c>
      <c r="M14" s="80">
        <v>3.6916733080800861E-3</v>
      </c>
      <c r="N14" s="80">
        <v>5.0366358309816379E-3</v>
      </c>
      <c r="O14" s="80">
        <v>2.966134636199999E-3</v>
      </c>
      <c r="P14" s="80">
        <v>3.3732665580807697E-3</v>
      </c>
      <c r="Q14" s="80">
        <v>4.0083168517673308E-3</v>
      </c>
      <c r="R14" s="80">
        <v>4.136596189138632E-3</v>
      </c>
      <c r="S14" s="80">
        <v>3.5882741144305187E-3</v>
      </c>
      <c r="T14" s="80">
        <v>3.5501230185033309E-3</v>
      </c>
      <c r="U14" s="80">
        <v>3.6266834167096632E-3</v>
      </c>
      <c r="V14" s="80">
        <v>3.8682051197157061E-3</v>
      </c>
      <c r="W14" s="80">
        <v>3.3125143586811919E-3</v>
      </c>
      <c r="X14" s="80">
        <v>3.3971129831096812E-3</v>
      </c>
      <c r="Y14" s="80">
        <v>3.4498441372290732E-3</v>
      </c>
      <c r="Z14" s="80">
        <v>3.7680037526241455E-3</v>
      </c>
      <c r="AA14" s="80">
        <v>4.5703861064103025E-3</v>
      </c>
      <c r="AB14" s="80">
        <v>4.3535188985503155E-3</v>
      </c>
      <c r="AC14" s="80">
        <v>3.8161430362526078E-3</v>
      </c>
      <c r="AD14" s="80">
        <v>3.8754359865484866E-3</v>
      </c>
      <c r="AE14" s="80">
        <v>3.4539768120215243E-3</v>
      </c>
      <c r="AF14" s="80">
        <v>3.342930044072098E-3</v>
      </c>
      <c r="AG14" s="80">
        <v>3.0815618500154495E-3</v>
      </c>
      <c r="AH14" s="80">
        <v>3.593768592028943E-3</v>
      </c>
      <c r="AI14" s="80">
        <v>2.3502185343509618E-3</v>
      </c>
      <c r="AJ14" s="80">
        <v>2.4546315606920992E-3</v>
      </c>
      <c r="AK14" s="80">
        <v>2.4203636531480413E-3</v>
      </c>
      <c r="AL14" s="80">
        <v>2.7446072422147956E-3</v>
      </c>
      <c r="AM14" s="80">
        <v>2.0259821433382366E-3</v>
      </c>
      <c r="AN14" s="80">
        <v>2.210092993369721E-3</v>
      </c>
      <c r="AO14" s="80">
        <v>2.3675747948410123E-3</v>
      </c>
      <c r="AP14" s="80">
        <v>2.5437727403997282E-3</v>
      </c>
      <c r="AQ14" s="80">
        <v>2.308603342414894E-3</v>
      </c>
      <c r="AR14" s="80">
        <v>2.3582501909022347E-3</v>
      </c>
      <c r="AS14" s="80">
        <v>2.387119278134303E-3</v>
      </c>
      <c r="AT14" s="80">
        <v>2.444183313748531E-3</v>
      </c>
      <c r="AU14" s="80">
        <v>2.4782341167401039E-3</v>
      </c>
      <c r="AV14" s="80">
        <v>2.3536855600698628E-3</v>
      </c>
      <c r="AW14" s="80">
        <v>2.4025602967782688E-3</v>
      </c>
      <c r="AX14" s="80">
        <v>2.2877488577949735E-3</v>
      </c>
      <c r="AY14" s="80">
        <v>2.4514517671736249E-3</v>
      </c>
      <c r="AZ14" s="80">
        <v>2.2826244919845052E-3</v>
      </c>
      <c r="BA14" s="80">
        <v>2.2909450766947057E-3</v>
      </c>
      <c r="BB14" s="80">
        <v>2.2624502565295555E-3</v>
      </c>
      <c r="BC14" s="80">
        <v>1.9755558788009998E-3</v>
      </c>
      <c r="BD14" s="80">
        <v>2.2228782023758407E-3</v>
      </c>
      <c r="BE14" s="80">
        <v>2.2058302502009223E-3</v>
      </c>
      <c r="BF14" s="80">
        <v>2.3376544353756923E-3</v>
      </c>
      <c r="BG14" s="80">
        <v>2.2632371080356234E-3</v>
      </c>
      <c r="BH14" s="80">
        <v>2.3110742368282972E-3</v>
      </c>
      <c r="BI14" s="80">
        <v>2.2585778965141753E-3</v>
      </c>
      <c r="BJ14" s="80">
        <v>2.4575015511594813E-3</v>
      </c>
      <c r="BK14" s="80">
        <v>2.3146718632422333E-3</v>
      </c>
    </row>
    <row r="15" spans="1:63" s="69" customFormat="1">
      <c r="B15" s="78" t="s">
        <v>184</v>
      </c>
      <c r="C15" s="82">
        <v>9.485431330823376</v>
      </c>
      <c r="D15" s="82">
        <v>9.8184799999999992</v>
      </c>
      <c r="E15" s="82">
        <v>11.657318141980719</v>
      </c>
      <c r="F15" s="82">
        <v>12.22331983805668</v>
      </c>
      <c r="G15" s="82">
        <v>12.542799933255464</v>
      </c>
      <c r="H15" s="82">
        <v>13.932975338106603</v>
      </c>
      <c r="I15" s="82">
        <v>14.239252890601838</v>
      </c>
      <c r="J15" s="82">
        <v>11.832075911954577</v>
      </c>
      <c r="K15" s="82">
        <v>11.262977017254958</v>
      </c>
      <c r="L15" s="82">
        <v>11.495619524405507</v>
      </c>
      <c r="M15" s="82">
        <v>10.696229142031271</v>
      </c>
      <c r="N15" s="82">
        <v>11.615940488841657</v>
      </c>
      <c r="O15" s="82">
        <v>10.978363062656964</v>
      </c>
      <c r="P15" s="82">
        <v>10.919747759707933</v>
      </c>
      <c r="Q15" s="82">
        <v>10.46587442806304</v>
      </c>
      <c r="R15" s="82">
        <v>11.136592196550188</v>
      </c>
      <c r="S15" s="82">
        <v>10.233354767054422</v>
      </c>
      <c r="T15" s="82">
        <v>9.676535029124139</v>
      </c>
      <c r="U15" s="82">
        <v>9.3691458634206732</v>
      </c>
      <c r="V15" s="82">
        <v>9.8195579300230467</v>
      </c>
      <c r="W15" s="82">
        <v>9.0285065468425376</v>
      </c>
      <c r="X15" s="82">
        <v>8.0837258646297467</v>
      </c>
      <c r="Y15" s="82">
        <v>7.2989373286771055</v>
      </c>
      <c r="Z15" s="82">
        <v>8.1311238614933998</v>
      </c>
      <c r="AA15" s="82">
        <v>8.6298656770602236</v>
      </c>
      <c r="AB15" s="82">
        <v>7.7416675355367879</v>
      </c>
      <c r="AC15" s="82">
        <v>9.1908882958444522</v>
      </c>
      <c r="AD15" s="82">
        <v>10.97455178691574</v>
      </c>
      <c r="AE15" s="82">
        <v>11.307225422352804</v>
      </c>
      <c r="AF15" s="82">
        <v>12.51085020242915</v>
      </c>
      <c r="AG15" s="82">
        <v>13.764068204915873</v>
      </c>
      <c r="AH15" s="82">
        <v>13.99424496887216</v>
      </c>
      <c r="AI15" s="82">
        <v>7.0257892256949894</v>
      </c>
      <c r="AJ15" s="82">
        <v>8.9484786098122679</v>
      </c>
      <c r="AK15" s="82">
        <v>8.5684284325754074</v>
      </c>
      <c r="AL15" s="82">
        <v>8.3312341613681546</v>
      </c>
      <c r="AM15" s="82">
        <v>7.4669188645803022</v>
      </c>
      <c r="AN15" s="82">
        <v>8.9337576109904226</v>
      </c>
      <c r="AO15" s="82">
        <v>10.400521517011388</v>
      </c>
      <c r="AP15" s="82">
        <v>10.241050940798532</v>
      </c>
      <c r="AQ15" s="82">
        <v>10.203054506034084</v>
      </c>
      <c r="AR15" s="82">
        <v>11.849993626049425</v>
      </c>
      <c r="AS15" s="82">
        <v>11.954113582379616</v>
      </c>
      <c r="AT15" s="82">
        <v>14.311963674914487</v>
      </c>
      <c r="AU15" s="82">
        <v>14.923652214790915</v>
      </c>
      <c r="AV15" s="82">
        <v>13.214039730297976</v>
      </c>
      <c r="AW15" s="82">
        <v>12.351295353963966</v>
      </c>
      <c r="AX15" s="82">
        <v>17.140314732827775</v>
      </c>
      <c r="AY15" s="82">
        <v>14.235610622060358</v>
      </c>
      <c r="AZ15" s="82">
        <v>18.681501192879427</v>
      </c>
      <c r="BA15" s="82">
        <v>11.632446593553601</v>
      </c>
      <c r="BB15" s="82">
        <v>28.539512639489864</v>
      </c>
      <c r="BC15" s="82">
        <v>29.093531950799989</v>
      </c>
      <c r="BD15" s="82">
        <v>23.967314417944202</v>
      </c>
      <c r="BE15" s="82">
        <v>27.77342131739362</v>
      </c>
      <c r="BF15" s="82">
        <v>30.025360565288935</v>
      </c>
      <c r="BG15" s="82">
        <v>24.983068697342837</v>
      </c>
      <c r="BH15" s="82">
        <v>25.36129189716889</v>
      </c>
      <c r="BI15" s="82">
        <v>18.810619573100219</v>
      </c>
      <c r="BJ15" s="82">
        <v>15.878950993185443</v>
      </c>
      <c r="BK15" s="82">
        <v>15.697580717690439</v>
      </c>
    </row>
    <row r="16" spans="1:63">
      <c r="B16" s="78" t="s">
        <v>229</v>
      </c>
      <c r="C16" s="80" t="s">
        <v>186</v>
      </c>
      <c r="D16" s="80">
        <v>9.9134744988912567E-3</v>
      </c>
      <c r="E16" s="80" t="s">
        <v>186</v>
      </c>
      <c r="F16" s="80">
        <v>5.2089479273781632E-3</v>
      </c>
      <c r="G16" s="80" t="s">
        <v>186</v>
      </c>
      <c r="H16" s="80">
        <v>5.1205588385496464E-2</v>
      </c>
      <c r="I16" s="80" t="s">
        <v>186</v>
      </c>
      <c r="J16" s="80">
        <v>3.0762109161301184E-2</v>
      </c>
      <c r="K16" s="80" t="s">
        <v>186</v>
      </c>
      <c r="L16" s="80">
        <v>9.1196768756161943E-3</v>
      </c>
      <c r="M16" s="80" t="s">
        <v>186</v>
      </c>
      <c r="N16" s="80">
        <v>6.4482137661500231E-3</v>
      </c>
      <c r="O16" s="80" t="s">
        <v>186</v>
      </c>
      <c r="P16" s="80">
        <v>5.7008876760452935E-3</v>
      </c>
      <c r="Q16" s="80">
        <v>7.5203157289578772E-3</v>
      </c>
      <c r="R16" s="80">
        <v>2.0814832463341204E-2</v>
      </c>
      <c r="S16" s="80">
        <v>9.021905097486493E-3</v>
      </c>
      <c r="T16" s="80">
        <v>6.9388540204746059E-3</v>
      </c>
      <c r="U16" s="80">
        <v>5.5099714297777713E-3</v>
      </c>
      <c r="V16" s="80">
        <v>6.8047004675338418E-3</v>
      </c>
      <c r="W16" s="80">
        <v>2.5865049602383041E-3</v>
      </c>
      <c r="X16" s="80">
        <v>2.6682716420904804E-3</v>
      </c>
      <c r="Y16" s="80">
        <v>8.5915573629646597E-4</v>
      </c>
      <c r="Z16" s="80">
        <v>1.0714560555026076E-3</v>
      </c>
      <c r="AA16" s="80">
        <v>8.861823717875889E-4</v>
      </c>
      <c r="AB16" s="80">
        <v>2.0914744895151081E-4</v>
      </c>
      <c r="AC16" s="80">
        <v>3.9163952673455083E-4</v>
      </c>
      <c r="AD16" s="80">
        <v>1.4871978562586998E-3</v>
      </c>
      <c r="AE16" s="80">
        <v>1.477281271700333E-3</v>
      </c>
      <c r="AF16" s="80">
        <v>1.7714561108723118E-3</v>
      </c>
      <c r="AG16" s="80">
        <v>3.0991386272881975E-3</v>
      </c>
      <c r="AH16" s="80">
        <v>2.0047030750341634E-3</v>
      </c>
      <c r="AI16" s="80">
        <v>2.9757630611283851E-3</v>
      </c>
      <c r="AJ16" s="80">
        <v>2.0344774033234972E-3</v>
      </c>
      <c r="AK16" s="80">
        <v>1.8070928393946238E-3</v>
      </c>
      <c r="AL16" s="80">
        <v>1.5063287678722765E-3</v>
      </c>
      <c r="AM16" s="80">
        <v>2.9075010835825796E-4</v>
      </c>
      <c r="AN16" s="80">
        <v>1.2155922782203308E-3</v>
      </c>
      <c r="AO16" s="80">
        <v>1.1827641691451326E-3</v>
      </c>
      <c r="AP16" s="80">
        <v>1.3700864459305171E-3</v>
      </c>
      <c r="AQ16" s="80">
        <v>1.6299880653295501E-3</v>
      </c>
      <c r="AR16" s="80">
        <v>1.2215989472691424E-3</v>
      </c>
      <c r="AS16" s="80">
        <v>1.4648116764539735E-3</v>
      </c>
      <c r="AT16" s="80">
        <v>5.5681983246985906E-4</v>
      </c>
      <c r="AU16" s="80">
        <v>3.9407813440638762E-4</v>
      </c>
      <c r="AV16" s="80">
        <v>2.4058498143517465E-4</v>
      </c>
      <c r="AW16" s="80">
        <v>2.4575290930793761E-4</v>
      </c>
      <c r="AX16" s="80">
        <v>1.213837750354036E-4</v>
      </c>
      <c r="AY16" s="80">
        <v>1.0328586773900349E-4</v>
      </c>
      <c r="AZ16" s="80">
        <v>7.2352661749615842E-4</v>
      </c>
      <c r="BA16" s="80">
        <v>6.6333274550187593E-4</v>
      </c>
      <c r="BB16" s="80">
        <v>1.3447741008733392E-4</v>
      </c>
      <c r="BC16" s="80">
        <v>3.3210277394772348E-4</v>
      </c>
      <c r="BD16" s="80">
        <v>4.5440730388972652E-4</v>
      </c>
      <c r="BE16" s="80">
        <v>1.2972075170325401E-2</v>
      </c>
      <c r="BF16" s="80">
        <v>6.1565711755337006E-4</v>
      </c>
      <c r="BG16" s="80">
        <v>2.266117035841949E-3</v>
      </c>
      <c r="BH16" s="80">
        <v>1.3830499377093826E-2</v>
      </c>
      <c r="BI16" s="80">
        <v>1.9554152936990456E-2</v>
      </c>
      <c r="BJ16" s="80">
        <v>2.8084556619530476E-2</v>
      </c>
      <c r="BK16" s="80">
        <v>2.126746600509985E-2</v>
      </c>
    </row>
    <row r="17" spans="2:63">
      <c r="B17" s="78" t="s">
        <v>230</v>
      </c>
      <c r="C17" s="80" t="s">
        <v>186</v>
      </c>
      <c r="D17" s="80" t="s">
        <v>186</v>
      </c>
      <c r="E17" s="80" t="s">
        <v>186</v>
      </c>
      <c r="F17" s="80" t="s">
        <v>186</v>
      </c>
      <c r="G17" s="80" t="s">
        <v>186</v>
      </c>
      <c r="H17" s="80" t="s">
        <v>186</v>
      </c>
      <c r="I17" s="80" t="s">
        <v>186</v>
      </c>
      <c r="J17" s="80" t="s">
        <v>186</v>
      </c>
      <c r="K17" s="80" t="s">
        <v>186</v>
      </c>
      <c r="L17" s="80">
        <v>4.4999999999999997E-3</v>
      </c>
      <c r="M17" s="80">
        <v>5.6005182324338062E-3</v>
      </c>
      <c r="N17" s="80">
        <v>4.5999999999999999E-3</v>
      </c>
      <c r="O17" s="80">
        <v>1.4553265434184486E-2</v>
      </c>
      <c r="P17" s="80">
        <v>5.0000000000000001E-3</v>
      </c>
      <c r="Q17" s="80">
        <v>7.9317786510339494E-3</v>
      </c>
      <c r="R17" s="80">
        <v>1.41E-2</v>
      </c>
      <c r="S17" s="80">
        <v>9.3812070282658522E-3</v>
      </c>
      <c r="T17" s="80">
        <v>6.1000000000000004E-3</v>
      </c>
      <c r="U17" s="80">
        <v>5.6857840856212195E-3</v>
      </c>
      <c r="V17" s="80">
        <v>6.6E-3</v>
      </c>
      <c r="W17" s="80">
        <v>2.6520122484689412E-3</v>
      </c>
      <c r="X17" s="80">
        <v>2.5999999999999999E-3</v>
      </c>
      <c r="Y17" s="80">
        <v>8.8075485872303493E-4</v>
      </c>
      <c r="Z17" s="80">
        <v>5.0000000000000001E-4</v>
      </c>
      <c r="AA17" s="80">
        <v>9.2090155096140954E-4</v>
      </c>
      <c r="AB17" s="80">
        <v>2.0000000000000001E-4</v>
      </c>
      <c r="AC17" s="80">
        <v>4.000926530354398E-4</v>
      </c>
      <c r="AD17" s="80">
        <v>4.0000000000000002E-4</v>
      </c>
      <c r="AE17" s="80">
        <v>1.505384121588022E-3</v>
      </c>
      <c r="AF17" s="80">
        <v>8.9999999999999998E-4</v>
      </c>
      <c r="AG17" s="80">
        <v>3.1516698119694688E-3</v>
      </c>
      <c r="AH17" s="80">
        <v>1.1000000000000001E-3</v>
      </c>
      <c r="AI17" s="80">
        <v>3.0237317125316882E-3</v>
      </c>
      <c r="AJ17" s="80">
        <v>1.9E-3</v>
      </c>
      <c r="AK17" s="80">
        <v>1.8346465953192992E-3</v>
      </c>
      <c r="AL17" s="80">
        <v>1.4E-3</v>
      </c>
      <c r="AM17" s="80">
        <v>2.935301072200253E-4</v>
      </c>
      <c r="AN17" s="80">
        <v>2.0000000000000001E-4</v>
      </c>
      <c r="AO17" s="80">
        <v>1.1904850482518472E-3</v>
      </c>
      <c r="AP17" s="80">
        <v>1.1000000000000001E-3</v>
      </c>
      <c r="AQ17" s="80">
        <v>1.6438548630706366E-3</v>
      </c>
      <c r="AR17" s="80">
        <v>1.1999999999999999E-3</v>
      </c>
      <c r="AS17" s="80">
        <v>1.4769450859012457E-3</v>
      </c>
      <c r="AT17" s="80">
        <v>5.0000000000000001E-4</v>
      </c>
      <c r="AU17" s="80">
        <v>3.9868036798197963E-4</v>
      </c>
      <c r="AV17" s="80">
        <v>2.0000000000000001E-4</v>
      </c>
      <c r="AW17" s="80">
        <v>2.4737466660218807E-4</v>
      </c>
      <c r="AX17" s="80">
        <v>1E-4</v>
      </c>
      <c r="AY17" s="80">
        <v>7.0791742463448791E-4</v>
      </c>
      <c r="AZ17" s="80">
        <v>2.0000000000000001E-4</v>
      </c>
      <c r="BA17" s="80">
        <v>6.6509364160721751E-4</v>
      </c>
      <c r="BB17" s="80">
        <v>1E-4</v>
      </c>
      <c r="BC17" s="80">
        <v>2.0000000000000001E-4</v>
      </c>
      <c r="BD17" s="80">
        <v>2.9999999999999997E-4</v>
      </c>
      <c r="BE17" s="80">
        <v>2.0000000000000001E-4</v>
      </c>
      <c r="BF17" s="80">
        <v>2.0000000000000001E-4</v>
      </c>
      <c r="BG17" s="80">
        <v>1.1000000000000001E-3</v>
      </c>
      <c r="BH17" s="80">
        <v>1.9E-3</v>
      </c>
      <c r="BI17" s="80">
        <v>2.0999999999999999E-3</v>
      </c>
      <c r="BJ17" s="80">
        <v>2.4299999999999999E-2</v>
      </c>
      <c r="BK17" s="80">
        <v>2.0899999999999998E-2</v>
      </c>
    </row>
    <row r="18" spans="2:63" ht="13.5" thickBot="1">
      <c r="B18" s="79" t="s">
        <v>185</v>
      </c>
      <c r="C18" s="81" t="s">
        <v>186</v>
      </c>
      <c r="D18" s="81" t="s">
        <v>186</v>
      </c>
      <c r="E18" s="81" t="s">
        <v>186</v>
      </c>
      <c r="F18" s="81" t="s">
        <v>186</v>
      </c>
      <c r="G18" s="81">
        <v>0.10329732907678579</v>
      </c>
      <c r="H18" s="81">
        <v>0.11656448771946204</v>
      </c>
      <c r="I18" s="81">
        <v>0.13003559935596989</v>
      </c>
      <c r="J18" s="81">
        <v>0.14303657314680537</v>
      </c>
      <c r="K18" s="81">
        <v>0.14849206067280027</v>
      </c>
      <c r="L18" s="81">
        <v>0.15721978131351591</v>
      </c>
      <c r="M18" s="81">
        <v>0.16521776927757975</v>
      </c>
      <c r="N18" s="81">
        <v>0.15359420543583241</v>
      </c>
      <c r="O18" s="81">
        <v>0.16296379361096705</v>
      </c>
      <c r="P18" s="81">
        <v>0.16791271226460014</v>
      </c>
      <c r="Q18" s="81">
        <v>0.16964137828002207</v>
      </c>
      <c r="R18" s="81">
        <v>0.16710355006681785</v>
      </c>
      <c r="S18" s="81">
        <v>0.19193010315613329</v>
      </c>
      <c r="T18" s="81">
        <v>0.20415157312986357</v>
      </c>
      <c r="U18" s="81">
        <v>0.26728998274827942</v>
      </c>
      <c r="V18" s="81">
        <v>0.23173194395872845</v>
      </c>
      <c r="W18" s="81">
        <v>0.25059788438337949</v>
      </c>
      <c r="X18" s="81">
        <v>0.28190612047284463</v>
      </c>
      <c r="Y18" s="81">
        <v>0.29729709891994704</v>
      </c>
      <c r="Z18" s="81">
        <v>0.26731756256290445</v>
      </c>
      <c r="AA18" s="81">
        <v>0.2694152787834902</v>
      </c>
      <c r="AB18" s="81">
        <v>0.28168953132529034</v>
      </c>
      <c r="AC18" s="81">
        <v>0.2076396382811285</v>
      </c>
      <c r="AD18" s="81">
        <v>0.18352362040541129</v>
      </c>
      <c r="AE18" s="81">
        <v>0.18961138425377766</v>
      </c>
      <c r="AF18" s="81">
        <v>0.17231509877762302</v>
      </c>
      <c r="AG18" s="81">
        <v>0.16029549761058517</v>
      </c>
      <c r="AH18" s="81">
        <v>0.1745877580910479</v>
      </c>
      <c r="AI18" s="81">
        <v>0.17136465042015217</v>
      </c>
      <c r="AJ18" s="81">
        <v>0.17117056028281569</v>
      </c>
      <c r="AK18" s="81">
        <v>0.16392623875622353</v>
      </c>
      <c r="AL18" s="81">
        <v>0.18638358696015372</v>
      </c>
      <c r="AM18" s="81">
        <v>0.21891853319090229</v>
      </c>
      <c r="AN18" s="81">
        <v>0.22297241399261802</v>
      </c>
      <c r="AO18" s="81">
        <v>0.20465740376271946</v>
      </c>
      <c r="AP18" s="81">
        <v>0.20596994612387942</v>
      </c>
      <c r="AQ18" s="81">
        <v>0.19782214522124447</v>
      </c>
      <c r="AR18" s="81">
        <v>0.18512329984488551</v>
      </c>
      <c r="AS18" s="81">
        <v>0.1733456666873476</v>
      </c>
      <c r="AT18" s="81">
        <v>0.15389276526248469</v>
      </c>
      <c r="AU18" s="81">
        <v>0.14520686731958124</v>
      </c>
      <c r="AV18" s="81">
        <v>0.15818335999867578</v>
      </c>
      <c r="AW18" s="81">
        <v>0.17739195814385808</v>
      </c>
      <c r="AX18" s="81">
        <v>0.18728422033929029</v>
      </c>
      <c r="AY18" s="81">
        <v>0.17059657870606573</v>
      </c>
      <c r="AZ18" s="81">
        <v>0.18383861457519601</v>
      </c>
      <c r="BA18" s="81">
        <v>0.17519379591463005</v>
      </c>
      <c r="BB18" s="81">
        <v>0.1589248753160952</v>
      </c>
      <c r="BC18" s="81">
        <v>0.14524734984992899</v>
      </c>
      <c r="BD18" s="81">
        <v>0.16985382758497794</v>
      </c>
      <c r="BE18" s="81">
        <v>0.14708321854827303</v>
      </c>
      <c r="BF18" s="81">
        <v>0.14743486277260792</v>
      </c>
      <c r="BG18" s="81">
        <v>0.15510334031997028</v>
      </c>
      <c r="BH18" s="81">
        <v>0.16074713327415324</v>
      </c>
      <c r="BI18" s="81">
        <v>0.19378629361948471</v>
      </c>
      <c r="BJ18" s="81">
        <v>0.21704427397540124</v>
      </c>
      <c r="BK18" s="81">
        <v>0.22878966990997546</v>
      </c>
    </row>
    <row r="20" spans="2:63">
      <c r="B20" t="s">
        <v>231</v>
      </c>
    </row>
  </sheetData>
  <mergeCells count="1">
    <mergeCell ref="B1:B2"/>
  </mergeCells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74"/>
  <sheetViews>
    <sheetView topLeftCell="I1" workbookViewId="0">
      <selection activeCell="L36" sqref="L36"/>
    </sheetView>
  </sheetViews>
  <sheetFormatPr defaultRowHeight="12.75"/>
  <cols>
    <col min="2" max="2" width="5.7109375" bestFit="1" customWidth="1"/>
    <col min="3" max="3" width="11.7109375" bestFit="1" customWidth="1"/>
    <col min="4" max="4" width="7.42578125" bestFit="1" customWidth="1"/>
    <col min="11" max="11" width="11.7109375" bestFit="1" customWidth="1"/>
  </cols>
  <sheetData>
    <row r="1" spans="1:13">
      <c r="A1" t="s">
        <v>143</v>
      </c>
      <c r="B1" t="s">
        <v>162</v>
      </c>
      <c r="C1" t="s">
        <v>163</v>
      </c>
      <c r="D1" t="s">
        <v>145</v>
      </c>
      <c r="J1" t="s">
        <v>146</v>
      </c>
      <c r="K1" t="s">
        <v>147</v>
      </c>
      <c r="L1" t="s">
        <v>158</v>
      </c>
      <c r="M1" t="s">
        <v>145</v>
      </c>
    </row>
    <row r="2" spans="1:13">
      <c r="A2" s="2">
        <v>40603</v>
      </c>
      <c r="B2">
        <v>4.33</v>
      </c>
      <c r="C2">
        <v>1.18</v>
      </c>
      <c r="D2" s="51"/>
      <c r="I2" s="2">
        <v>39783</v>
      </c>
      <c r="J2" s="51"/>
      <c r="K2" s="51"/>
      <c r="M2" s="20">
        <v>4.0000000000000002E-4</v>
      </c>
    </row>
    <row r="3" spans="1:13">
      <c r="A3" s="2">
        <v>40634</v>
      </c>
      <c r="B3">
        <v>4.46</v>
      </c>
      <c r="C3">
        <v>1.1299999999999999</v>
      </c>
      <c r="D3" s="51"/>
      <c r="I3" s="2">
        <v>39873</v>
      </c>
      <c r="J3" s="51"/>
      <c r="K3" s="51"/>
      <c r="M3" s="20">
        <v>1.505384121588022E-3</v>
      </c>
    </row>
    <row r="4" spans="1:13">
      <c r="A4" s="2">
        <v>40664</v>
      </c>
      <c r="B4">
        <v>4.6399999999999997</v>
      </c>
      <c r="C4">
        <v>1.18</v>
      </c>
      <c r="D4" s="51"/>
      <c r="I4" s="2">
        <v>39965</v>
      </c>
      <c r="J4" s="51"/>
      <c r="K4" s="51"/>
      <c r="M4" s="20">
        <v>8.9999999999999998E-4</v>
      </c>
    </row>
    <row r="5" spans="1:13">
      <c r="A5" s="2">
        <v>40695</v>
      </c>
      <c r="B5">
        <v>4.63</v>
      </c>
      <c r="C5">
        <v>1.08</v>
      </c>
      <c r="D5" s="51">
        <v>0.12</v>
      </c>
      <c r="I5" s="2">
        <v>40148</v>
      </c>
      <c r="J5" s="51"/>
      <c r="K5" s="51"/>
      <c r="M5" s="20">
        <v>3.1516698119694688E-3</v>
      </c>
    </row>
    <row r="6" spans="1:13">
      <c r="A6" s="2">
        <v>40725</v>
      </c>
      <c r="B6">
        <v>4.8</v>
      </c>
      <c r="C6">
        <v>1.07</v>
      </c>
      <c r="D6" s="51"/>
      <c r="I6" s="2">
        <v>40238</v>
      </c>
      <c r="J6" s="51"/>
      <c r="K6" s="51"/>
      <c r="M6" s="20">
        <v>1.1000000000000001E-3</v>
      </c>
    </row>
    <row r="7" spans="1:13">
      <c r="A7" s="2">
        <v>40756</v>
      </c>
      <c r="B7">
        <v>4.88</v>
      </c>
      <c r="C7">
        <v>1.05</v>
      </c>
      <c r="D7" s="51"/>
      <c r="I7" s="2">
        <v>40330</v>
      </c>
      <c r="J7" s="51"/>
      <c r="K7" s="51"/>
      <c r="M7" s="20">
        <v>3.0237317125316882E-3</v>
      </c>
    </row>
    <row r="8" spans="1:13">
      <c r="A8" s="2">
        <v>40787</v>
      </c>
      <c r="B8">
        <v>4.88</v>
      </c>
      <c r="C8">
        <v>1.08</v>
      </c>
      <c r="D8" s="51">
        <v>0.12</v>
      </c>
      <c r="I8" s="2">
        <v>40422</v>
      </c>
      <c r="J8" s="51"/>
      <c r="K8" s="51"/>
      <c r="M8" s="20">
        <v>1.9E-3</v>
      </c>
    </row>
    <row r="9" spans="1:13">
      <c r="A9" s="2">
        <v>40817</v>
      </c>
      <c r="B9">
        <v>5.0199999999999996</v>
      </c>
      <c r="C9">
        <v>1.1599999999999999</v>
      </c>
      <c r="D9" s="51"/>
      <c r="I9" s="2">
        <v>40513</v>
      </c>
      <c r="J9" s="51"/>
      <c r="K9" s="51"/>
      <c r="M9" s="20">
        <v>1.8346465953192992E-3</v>
      </c>
    </row>
    <row r="10" spans="1:13">
      <c r="A10" s="2">
        <v>40848</v>
      </c>
      <c r="B10">
        <v>5.07</v>
      </c>
      <c r="C10">
        <v>1.1299999999999999</v>
      </c>
      <c r="D10" s="51"/>
      <c r="I10" s="2">
        <v>40603</v>
      </c>
      <c r="J10" s="20">
        <v>4.3299999999999998E-2</v>
      </c>
      <c r="K10" s="20">
        <v>1.1699999999999999E-2</v>
      </c>
      <c r="L10" s="20">
        <f>'Inadimplência BCB'!L50</f>
        <v>4.1720790719226826E-3</v>
      </c>
      <c r="M10" s="20">
        <v>1.4E-3</v>
      </c>
    </row>
    <row r="11" spans="1:13">
      <c r="A11" s="2">
        <v>40878</v>
      </c>
      <c r="B11">
        <v>5.0599999999999996</v>
      </c>
      <c r="C11">
        <v>1.0900000000000001</v>
      </c>
      <c r="D11" s="51">
        <v>0.14000000000000001</v>
      </c>
      <c r="I11" s="2">
        <v>40695</v>
      </c>
      <c r="J11" s="20">
        <v>4.6300000000000001E-2</v>
      </c>
      <c r="K11" s="20">
        <v>1.0700000000000001E-2</v>
      </c>
      <c r="L11" s="20">
        <f>'Inadimplência BCB'!L53</f>
        <v>4.3490213774802326E-3</v>
      </c>
      <c r="M11" s="20">
        <v>2.935301072200253E-4</v>
      </c>
    </row>
    <row r="12" spans="1:13">
      <c r="A12" s="2">
        <v>40909</v>
      </c>
      <c r="B12">
        <v>5.25</v>
      </c>
      <c r="C12">
        <v>1.1100000000000001</v>
      </c>
      <c r="D12" s="51"/>
      <c r="I12" s="2">
        <v>40787</v>
      </c>
      <c r="J12" s="20">
        <v>4.8799999999999996E-2</v>
      </c>
      <c r="K12" s="20">
        <v>1.0700000000000001E-2</v>
      </c>
      <c r="L12" s="20">
        <f>'Inadimplência BCB'!L56</f>
        <v>5.2282108477056813E-3</v>
      </c>
      <c r="M12" s="20">
        <v>2.0000000000000001E-4</v>
      </c>
    </row>
    <row r="13" spans="1:13">
      <c r="A13" s="2">
        <v>40940</v>
      </c>
      <c r="B13">
        <v>5.34</v>
      </c>
      <c r="C13">
        <v>1.0900000000000001</v>
      </c>
      <c r="D13" s="51"/>
      <c r="I13" s="2">
        <v>40878</v>
      </c>
      <c r="J13" s="20">
        <v>5.0700000000000002E-2</v>
      </c>
      <c r="K13" s="20">
        <v>1.0800000000000001E-2</v>
      </c>
      <c r="L13" s="20">
        <f>1*'Inadimplência BCB'!L59</f>
        <v>4.9734163320650764E-3</v>
      </c>
      <c r="M13" s="20">
        <v>1.1904850482518472E-3</v>
      </c>
    </row>
    <row r="14" spans="1:13">
      <c r="A14" s="2">
        <v>40969</v>
      </c>
      <c r="B14">
        <v>5.25</v>
      </c>
      <c r="C14">
        <v>1.1200000000000001</v>
      </c>
      <c r="D14" s="51">
        <v>0.16</v>
      </c>
      <c r="I14" s="2">
        <v>40969</v>
      </c>
      <c r="J14" s="20">
        <v>5.2600000000000001E-2</v>
      </c>
      <c r="K14" s="20">
        <v>1.1000000000000001E-2</v>
      </c>
      <c r="L14" s="20">
        <f>1*'Inadimplência BCB'!L62</f>
        <v>5.8708553619991255E-3</v>
      </c>
      <c r="M14" s="20">
        <v>1.1000000000000001E-3</v>
      </c>
    </row>
    <row r="15" spans="1:13">
      <c r="A15" s="2">
        <v>41000</v>
      </c>
      <c r="B15">
        <v>5.35</v>
      </c>
      <c r="C15">
        <v>1.23</v>
      </c>
      <c r="D15" s="51"/>
      <c r="I15" s="2">
        <v>41061</v>
      </c>
      <c r="J15" s="20">
        <v>5.3499999999999999E-2</v>
      </c>
      <c r="K15" s="20">
        <v>1.11E-2</v>
      </c>
      <c r="L15" s="20">
        <f>1*'Inadimplência BCB'!L65</f>
        <v>5.9797057614783961E-3</v>
      </c>
      <c r="M15" s="20">
        <v>1.6438548630706366E-3</v>
      </c>
    </row>
    <row r="16" spans="1:13">
      <c r="A16" s="2">
        <v>41030</v>
      </c>
      <c r="B16">
        <v>5.43</v>
      </c>
      <c r="C16">
        <v>1.1200000000000001</v>
      </c>
      <c r="D16" s="51"/>
      <c r="I16" s="2">
        <v>41153</v>
      </c>
      <c r="J16" s="20">
        <v>5.4000000000000006E-2</v>
      </c>
      <c r="K16" s="20">
        <v>1.11E-2</v>
      </c>
      <c r="L16" s="20">
        <f>1*'Inadimplência BCB'!L68</f>
        <v>6.1520856577774686E-3</v>
      </c>
      <c r="M16" s="20">
        <v>1.1999999999999999E-3</v>
      </c>
    </row>
    <row r="17" spans="1:13">
      <c r="A17" s="2">
        <v>41061</v>
      </c>
      <c r="B17">
        <v>5.36</v>
      </c>
      <c r="C17">
        <v>1.1299999999999999</v>
      </c>
      <c r="D17" s="51">
        <v>0.12</v>
      </c>
      <c r="I17" s="2">
        <v>41244</v>
      </c>
      <c r="J17" s="20">
        <v>5.2400000000000002E-2</v>
      </c>
      <c r="K17" s="20">
        <v>1.06E-2</v>
      </c>
      <c r="L17" s="20">
        <f>1*'Inadimplência BCB'!L71</f>
        <v>5.580837243706803E-3</v>
      </c>
      <c r="M17" s="20">
        <v>1.4769450859012457E-3</v>
      </c>
    </row>
    <row r="18" spans="1:13">
      <c r="A18" s="2">
        <v>41091</v>
      </c>
      <c r="B18">
        <v>5.38</v>
      </c>
      <c r="C18">
        <v>1.1200000000000001</v>
      </c>
      <c r="D18" s="51"/>
      <c r="I18" s="2">
        <v>41334</v>
      </c>
      <c r="J18" s="20">
        <v>5.0900000000000001E-2</v>
      </c>
      <c r="K18" s="20">
        <v>1.1200000000000002E-2</v>
      </c>
      <c r="L18" s="20">
        <f>1*'Inadimplência BCB'!L74</f>
        <v>5.3688256921300649E-3</v>
      </c>
      <c r="M18" s="20">
        <v>5.0000000000000001E-4</v>
      </c>
    </row>
    <row r="19" spans="1:13">
      <c r="A19" s="2">
        <v>41122</v>
      </c>
      <c r="B19">
        <v>5.44</v>
      </c>
      <c r="C19">
        <v>1.1299999999999999</v>
      </c>
      <c r="D19" s="51"/>
      <c r="I19" s="2">
        <v>41426</v>
      </c>
      <c r="J19" s="20">
        <v>4.8399999999999999E-2</v>
      </c>
      <c r="K19" s="20">
        <v>1.09E-2</v>
      </c>
      <c r="L19" s="20">
        <f>1*'Inadimplência BCB'!L77</f>
        <v>5.5888178644775931E-3</v>
      </c>
      <c r="M19" s="20">
        <v>3.9868036798197963E-4</v>
      </c>
    </row>
    <row r="20" spans="1:13">
      <c r="A20" s="2">
        <v>41153</v>
      </c>
      <c r="B20">
        <v>5.39</v>
      </c>
      <c r="C20">
        <v>1.1299999999999999</v>
      </c>
      <c r="D20" s="51">
        <v>0.15</v>
      </c>
      <c r="I20" s="2">
        <v>41518</v>
      </c>
      <c r="J20" s="20">
        <v>4.7100000000000003E-2</v>
      </c>
      <c r="K20" s="20">
        <v>1.0700000000000001E-2</v>
      </c>
      <c r="L20" s="20">
        <f>1*'Inadimplência BCB'!L80</f>
        <v>4.7262583934202448E-3</v>
      </c>
      <c r="M20" s="20">
        <v>2.0000000000000001E-4</v>
      </c>
    </row>
    <row r="21" spans="1:13">
      <c r="A21" s="2">
        <v>41183</v>
      </c>
      <c r="B21">
        <v>5.42</v>
      </c>
      <c r="C21">
        <v>1.23</v>
      </c>
      <c r="D21" s="51"/>
      <c r="I21" s="2">
        <v>41609</v>
      </c>
      <c r="J21" s="20">
        <v>4.3700000000000003E-2</v>
      </c>
      <c r="K21" s="20">
        <v>9.300000000000001E-3</v>
      </c>
      <c r="L21" s="20">
        <f>1*'Inadimplência BCB'!L83</f>
        <v>4.1435572010312827E-3</v>
      </c>
      <c r="M21" s="20">
        <v>2.4737466660218807E-4</v>
      </c>
    </row>
    <row r="22" spans="1:13">
      <c r="A22" s="2">
        <v>41214</v>
      </c>
      <c r="B22">
        <v>5.31</v>
      </c>
      <c r="C22">
        <v>1.21</v>
      </c>
      <c r="D22" s="51"/>
      <c r="I22" s="2">
        <v>41699</v>
      </c>
      <c r="J22" s="20">
        <v>4.41E-2</v>
      </c>
      <c r="K22" s="20">
        <v>1.06E-2</v>
      </c>
      <c r="L22" s="20">
        <f>1*'Inadimplência BCB'!L86</f>
        <v>4.3557382753644435E-3</v>
      </c>
      <c r="M22" s="20">
        <v>1E-4</v>
      </c>
    </row>
    <row r="23" spans="1:13">
      <c r="A23" s="2">
        <v>41244</v>
      </c>
      <c r="B23">
        <v>5.24</v>
      </c>
      <c r="C23">
        <v>1.07</v>
      </c>
      <c r="D23" s="51">
        <v>0.06</v>
      </c>
      <c r="I23" s="2">
        <v>41791</v>
      </c>
      <c r="J23" s="20">
        <v>4.4800000000000006E-2</v>
      </c>
      <c r="K23" s="20">
        <v>1.06E-2</v>
      </c>
      <c r="L23" s="20">
        <f>1*'Inadimplência BCB'!L89</f>
        <v>4.7562995029438076E-3</v>
      </c>
      <c r="M23" s="20">
        <v>7.0791742463448791E-4</v>
      </c>
    </row>
    <row r="24" spans="1:13">
      <c r="A24" s="2">
        <v>41275</v>
      </c>
      <c r="B24">
        <v>5.25</v>
      </c>
      <c r="C24">
        <v>1.05</v>
      </c>
      <c r="D24" s="51"/>
      <c r="I24" s="2">
        <v>41883</v>
      </c>
      <c r="J24" s="20">
        <v>4.6100000000000002E-2</v>
      </c>
      <c r="K24" s="20">
        <v>1.01E-2</v>
      </c>
      <c r="L24" s="20">
        <f>1*'Inadimplência BCB'!L92</f>
        <v>4.3852778402699655E-3</v>
      </c>
      <c r="M24" s="20">
        <v>2.0000000000000001E-4</v>
      </c>
    </row>
    <row r="25" spans="1:13">
      <c r="A25" s="2">
        <v>41306</v>
      </c>
      <c r="B25">
        <v>5.21</v>
      </c>
      <c r="C25">
        <v>1.0900000000000001</v>
      </c>
      <c r="D25" s="51"/>
      <c r="I25" s="2">
        <v>41974</v>
      </c>
      <c r="J25" s="20">
        <v>4.3299999999999998E-2</v>
      </c>
      <c r="K25" s="20">
        <v>9.7999999999999997E-3</v>
      </c>
      <c r="L25" s="20">
        <f>1*'Inadimplência BCB'!L95</f>
        <v>4.1826297808750896E-3</v>
      </c>
      <c r="M25" s="20">
        <v>6.6509364160721751E-4</v>
      </c>
    </row>
    <row r="26" spans="1:13">
      <c r="A26" s="2">
        <v>41334</v>
      </c>
      <c r="B26">
        <v>5.08</v>
      </c>
      <c r="C26">
        <v>1.1299999999999999</v>
      </c>
      <c r="D26" s="51">
        <v>0.06</v>
      </c>
      <c r="I26" s="2">
        <v>42064</v>
      </c>
      <c r="J26" s="20">
        <v>4.4000000000000004E-2</v>
      </c>
      <c r="K26" s="20">
        <v>1.1399999999999999E-2</v>
      </c>
      <c r="L26" s="20">
        <f>1*'Inadimplência BCB'!L98</f>
        <v>5.5508108362951718E-3</v>
      </c>
      <c r="M26" s="18">
        <v>1E-4</v>
      </c>
    </row>
    <row r="27" spans="1:13">
      <c r="A27" s="2">
        <v>41365</v>
      </c>
      <c r="B27">
        <v>5.09</v>
      </c>
      <c r="C27">
        <v>1.21</v>
      </c>
      <c r="D27" s="51"/>
      <c r="I27" s="2">
        <v>42156</v>
      </c>
      <c r="J27" s="20">
        <v>4.5999999999999999E-2</v>
      </c>
      <c r="K27" s="20">
        <v>1.1399999999999999E-2</v>
      </c>
      <c r="L27" s="20">
        <f>1*'Inadimplência BCB'!L101</f>
        <v>6.5931451249486355E-3</v>
      </c>
      <c r="M27" s="20">
        <v>2.0000000000000001E-4</v>
      </c>
    </row>
    <row r="28" spans="1:13">
      <c r="A28" s="2">
        <v>41395</v>
      </c>
      <c r="B28">
        <v>5.12</v>
      </c>
      <c r="C28">
        <v>1.2</v>
      </c>
      <c r="D28" s="51"/>
      <c r="I28" s="2">
        <v>42248</v>
      </c>
      <c r="J28" s="20">
        <v>4.9100000000000005E-2</v>
      </c>
      <c r="K28" s="20">
        <v>1.23E-2</v>
      </c>
      <c r="L28" s="20">
        <f>1*'Inadimplência BCB'!L104</f>
        <v>7.4614719542693822E-3</v>
      </c>
      <c r="M28" s="20">
        <v>2.9999999999999997E-4</v>
      </c>
    </row>
    <row r="29" spans="1:13">
      <c r="A29" s="2">
        <v>41426</v>
      </c>
      <c r="B29">
        <v>4.84</v>
      </c>
      <c r="C29">
        <v>1.0900000000000001</v>
      </c>
      <c r="D29" s="51">
        <v>0.02</v>
      </c>
      <c r="I29" s="2">
        <v>42339</v>
      </c>
      <c r="J29" s="20">
        <v>5.2999999999999999E-2</v>
      </c>
      <c r="K29" s="20">
        <v>1.3899999999999999E-2</v>
      </c>
      <c r="L29" s="20">
        <f>1*'Inadimplência BCB'!L107</f>
        <v>8.354211902126556E-3</v>
      </c>
      <c r="M29" s="20">
        <v>2.0000000000000001E-4</v>
      </c>
    </row>
    <row r="30" spans="1:13">
      <c r="A30" s="2">
        <v>41456</v>
      </c>
      <c r="B30">
        <v>4.84</v>
      </c>
      <c r="C30">
        <v>1.04</v>
      </c>
      <c r="D30" s="51"/>
      <c r="I30" s="2">
        <v>42430</v>
      </c>
      <c r="J30" s="20">
        <v>5.5300000000000002E-2</v>
      </c>
      <c r="K30" s="20">
        <v>1.4999999999999999E-2</v>
      </c>
      <c r="L30" s="20">
        <f>1*'Inadimplência BCB'!L110</f>
        <v>9.7854120545706243E-3</v>
      </c>
      <c r="M30" s="20">
        <v>2.0000000000000001E-4</v>
      </c>
    </row>
    <row r="31" spans="1:13">
      <c r="A31" s="2">
        <v>41487</v>
      </c>
      <c r="B31">
        <v>4.74</v>
      </c>
      <c r="C31">
        <v>1.03</v>
      </c>
      <c r="D31" s="51"/>
      <c r="I31" s="2">
        <v>42522</v>
      </c>
      <c r="J31" s="20">
        <v>5.6399999999999999E-2</v>
      </c>
      <c r="K31" s="20">
        <v>1.38E-2</v>
      </c>
      <c r="L31" s="20">
        <f>1*'Inadimplência BCB'!L111</f>
        <v>1.0881521375763918E-2</v>
      </c>
      <c r="M31" s="20">
        <v>1.1000000000000001E-3</v>
      </c>
    </row>
    <row r="32" spans="1:13">
      <c r="A32" s="2">
        <v>41518</v>
      </c>
      <c r="B32">
        <v>4.7</v>
      </c>
      <c r="C32">
        <v>1.08</v>
      </c>
      <c r="D32" s="51">
        <v>0.02</v>
      </c>
      <c r="I32" s="2">
        <v>42614</v>
      </c>
      <c r="J32" s="20">
        <v>5.8899999999999994E-2</v>
      </c>
      <c r="K32" s="20">
        <v>1.5900000000000001E-2</v>
      </c>
      <c r="L32" s="20">
        <f>1*'Inadimplência BCB'!L112</f>
        <v>1.0989291525355766E-2</v>
      </c>
      <c r="M32" s="20">
        <v>1.9E-3</v>
      </c>
    </row>
    <row r="33" spans="1:15">
      <c r="A33" s="2">
        <v>41548</v>
      </c>
      <c r="B33">
        <v>4.6100000000000003</v>
      </c>
      <c r="C33">
        <v>1.03</v>
      </c>
      <c r="D33" s="51"/>
      <c r="I33" s="2">
        <v>42705</v>
      </c>
      <c r="J33" s="20">
        <v>5.6500000000000002E-2</v>
      </c>
      <c r="K33" s="20">
        <v>1.7600000000000001E-2</v>
      </c>
      <c r="L33" s="20">
        <f>'Inadimplência BCB'!$L$119</f>
        <v>1.6392405568783665E-2</v>
      </c>
      <c r="M33" s="20">
        <v>2.0999999999999999E-3</v>
      </c>
    </row>
    <row r="34" spans="1:15">
      <c r="A34" s="2">
        <v>41579</v>
      </c>
      <c r="B34">
        <v>4.4800000000000004</v>
      </c>
      <c r="C34">
        <v>1.01</v>
      </c>
      <c r="D34" s="51"/>
      <c r="I34" s="2">
        <v>42795</v>
      </c>
      <c r="J34" s="20">
        <f>B74/100</f>
        <v>5.7500000000000002E-2</v>
      </c>
      <c r="K34" s="20">
        <f>C74/100</f>
        <v>1.95E-2</v>
      </c>
      <c r="L34" s="18">
        <f>'Inadimplência BCB'!$L$122</f>
        <v>1.8812982152057237E-2</v>
      </c>
      <c r="M34" s="20">
        <v>2.4299999999999999E-2</v>
      </c>
    </row>
    <row r="35" spans="1:15">
      <c r="A35" s="2">
        <v>41609</v>
      </c>
      <c r="B35">
        <v>4.37</v>
      </c>
      <c r="C35">
        <v>0.93</v>
      </c>
      <c r="D35" s="51">
        <v>0.01</v>
      </c>
      <c r="I35" s="2">
        <v>42887</v>
      </c>
      <c r="J35" s="20">
        <v>5.5599999999999997E-2</v>
      </c>
      <c r="K35" s="20">
        <v>1.9300000000000001E-2</v>
      </c>
      <c r="L35" s="20">
        <f>'Inadimplência BCB'!$L$125</f>
        <v>1.9163976127274936E-2</v>
      </c>
      <c r="M35" s="20">
        <v>2.0899999999999998E-2</v>
      </c>
      <c r="N35" s="51"/>
      <c r="O35" s="20"/>
    </row>
    <row r="36" spans="1:15">
      <c r="A36" s="2">
        <v>41640</v>
      </c>
      <c r="B36">
        <v>4.43</v>
      </c>
      <c r="C36">
        <v>0.94</v>
      </c>
      <c r="D36" s="51"/>
      <c r="I36" s="2">
        <v>42948</v>
      </c>
      <c r="J36" s="91">
        <v>5.62E-2</v>
      </c>
      <c r="K36" s="91">
        <v>1.8100000000000002E-2</v>
      </c>
      <c r="L36" s="20">
        <f>'Inadimplência BCB'!$L$127</f>
        <v>1.2324078957483746E-2</v>
      </c>
      <c r="M36" s="20"/>
      <c r="N36" s="51"/>
      <c r="O36" s="20"/>
    </row>
    <row r="37" spans="1:15">
      <c r="A37" s="2">
        <v>41671</v>
      </c>
      <c r="B37">
        <v>4.4000000000000004</v>
      </c>
      <c r="C37">
        <v>1.01</v>
      </c>
      <c r="D37" s="51"/>
      <c r="J37" s="51"/>
      <c r="K37" s="51"/>
      <c r="L37" s="20"/>
      <c r="M37" s="20"/>
      <c r="N37" s="51"/>
      <c r="O37" s="20"/>
    </row>
    <row r="38" spans="1:15">
      <c r="A38" s="2">
        <v>41699</v>
      </c>
      <c r="B38">
        <v>4.41</v>
      </c>
      <c r="C38">
        <v>1.07</v>
      </c>
      <c r="D38" s="51">
        <v>7.0000000000000007E-2</v>
      </c>
      <c r="J38" s="51"/>
      <c r="K38" s="51"/>
      <c r="L38" s="20"/>
      <c r="M38" s="20"/>
      <c r="N38" s="51"/>
      <c r="O38" s="20"/>
    </row>
    <row r="39" spans="1:15">
      <c r="A39" s="2">
        <v>41730</v>
      </c>
      <c r="B39">
        <v>4.45</v>
      </c>
      <c r="C39">
        <v>1.1299999999999999</v>
      </c>
      <c r="D39" s="51"/>
      <c r="J39" s="51"/>
      <c r="K39" s="51"/>
      <c r="L39" s="20"/>
      <c r="M39" s="20"/>
      <c r="N39" s="51"/>
      <c r="O39" s="20"/>
    </row>
    <row r="40" spans="1:15">
      <c r="A40" s="2">
        <v>41760</v>
      </c>
      <c r="B40">
        <v>4.5999999999999996</v>
      </c>
      <c r="C40">
        <v>1.1299999999999999</v>
      </c>
      <c r="D40" s="51"/>
      <c r="J40" s="51"/>
      <c r="K40" s="51"/>
      <c r="L40" s="20"/>
      <c r="M40" s="20"/>
      <c r="N40" s="51"/>
      <c r="O40" s="20"/>
    </row>
    <row r="41" spans="1:15">
      <c r="A41" s="2">
        <v>41791</v>
      </c>
      <c r="B41">
        <v>4.4800000000000004</v>
      </c>
      <c r="C41">
        <v>1.06</v>
      </c>
      <c r="D41" s="51">
        <v>7.0000000000000007E-2</v>
      </c>
      <c r="J41" s="51"/>
      <c r="K41" s="51"/>
      <c r="L41" s="20"/>
      <c r="M41" s="20"/>
      <c r="N41" s="51"/>
      <c r="O41" s="20"/>
    </row>
    <row r="42" spans="1:15">
      <c r="A42" s="2">
        <v>41821</v>
      </c>
      <c r="B42">
        <v>4.58</v>
      </c>
      <c r="C42">
        <v>1.0900000000000001</v>
      </c>
      <c r="D42" s="51"/>
      <c r="J42" s="51"/>
      <c r="K42" s="51"/>
      <c r="L42" s="20"/>
      <c r="M42" s="20"/>
      <c r="N42" s="51"/>
      <c r="O42" s="20"/>
    </row>
    <row r="43" spans="1:15">
      <c r="A43" s="2">
        <v>41852</v>
      </c>
      <c r="B43">
        <v>4.62</v>
      </c>
      <c r="C43">
        <v>1.1100000000000001</v>
      </c>
      <c r="D43" s="51"/>
      <c r="J43" s="51"/>
      <c r="K43" s="51"/>
      <c r="L43" s="20"/>
      <c r="M43" s="20"/>
      <c r="N43" s="51"/>
      <c r="O43" s="20"/>
    </row>
    <row r="44" spans="1:15">
      <c r="A44" s="2">
        <v>41883</v>
      </c>
      <c r="B44">
        <v>4.6100000000000003</v>
      </c>
      <c r="C44">
        <v>1.02</v>
      </c>
      <c r="D44" s="51">
        <v>0.01</v>
      </c>
      <c r="J44" s="51"/>
      <c r="K44" s="51"/>
      <c r="L44" s="20"/>
      <c r="M44" s="20"/>
      <c r="N44" s="51"/>
      <c r="O44" s="20"/>
    </row>
    <row r="45" spans="1:15">
      <c r="A45" s="2">
        <v>41913</v>
      </c>
      <c r="B45">
        <v>4.63</v>
      </c>
      <c r="C45">
        <v>1.1100000000000001</v>
      </c>
      <c r="D45" s="51"/>
      <c r="J45" s="51"/>
      <c r="K45" s="51"/>
      <c r="L45" s="20"/>
      <c r="M45" s="20"/>
      <c r="N45" s="51"/>
      <c r="O45" s="20"/>
    </row>
    <row r="46" spans="1:15">
      <c r="A46" s="2">
        <v>41944</v>
      </c>
      <c r="B46">
        <v>4.47</v>
      </c>
      <c r="C46">
        <v>1.07</v>
      </c>
      <c r="D46" s="51"/>
      <c r="J46" s="51"/>
      <c r="K46" s="51"/>
      <c r="L46" s="20"/>
      <c r="M46" s="20"/>
      <c r="N46" s="51"/>
      <c r="O46" s="20"/>
    </row>
    <row r="47" spans="1:15">
      <c r="A47" s="2">
        <v>41974</v>
      </c>
      <c r="B47">
        <v>4.34</v>
      </c>
      <c r="C47">
        <v>0.98</v>
      </c>
      <c r="D47" s="51">
        <v>0.01</v>
      </c>
      <c r="J47" s="51"/>
      <c r="K47" s="51"/>
      <c r="L47" s="20"/>
      <c r="M47" s="20"/>
      <c r="N47" s="51"/>
      <c r="O47" s="20"/>
    </row>
    <row r="48" spans="1:15">
      <c r="A48" s="2">
        <v>42005</v>
      </c>
      <c r="B48">
        <v>4.42</v>
      </c>
      <c r="C48">
        <v>1.0900000000000001</v>
      </c>
      <c r="D48" s="51"/>
      <c r="J48" s="51"/>
      <c r="K48" s="51"/>
      <c r="L48" s="20"/>
      <c r="M48" s="20"/>
      <c r="N48" s="51"/>
      <c r="O48" s="20"/>
    </row>
    <row r="49" spans="1:15">
      <c r="A49" s="2">
        <v>42036</v>
      </c>
      <c r="B49">
        <v>4.43</v>
      </c>
      <c r="C49">
        <v>1.1599999999999999</v>
      </c>
      <c r="D49" s="51"/>
      <c r="J49" s="51"/>
      <c r="K49" s="51"/>
      <c r="L49" s="20"/>
      <c r="M49" s="20"/>
      <c r="N49" s="51"/>
      <c r="O49" s="20"/>
    </row>
    <row r="50" spans="1:15">
      <c r="A50" s="2">
        <v>42064</v>
      </c>
      <c r="B50">
        <v>4.4000000000000004</v>
      </c>
      <c r="C50">
        <v>1.1399999999999999</v>
      </c>
      <c r="D50" s="51">
        <v>0.05</v>
      </c>
      <c r="J50" s="51"/>
      <c r="K50" s="51"/>
      <c r="L50" s="20"/>
      <c r="M50" s="20"/>
      <c r="N50" s="51"/>
      <c r="O50" s="20"/>
    </row>
    <row r="51" spans="1:15">
      <c r="A51" s="2">
        <v>42095</v>
      </c>
      <c r="B51">
        <v>4.59</v>
      </c>
      <c r="C51">
        <v>1.23</v>
      </c>
      <c r="D51" s="51"/>
      <c r="J51" s="51"/>
      <c r="K51" s="51"/>
      <c r="L51" s="20"/>
      <c r="M51" s="20"/>
      <c r="N51" s="51"/>
      <c r="O51" s="20"/>
    </row>
    <row r="52" spans="1:15">
      <c r="A52" s="2">
        <v>42125</v>
      </c>
      <c r="B52">
        <v>4.6900000000000004</v>
      </c>
      <c r="C52">
        <v>1.25</v>
      </c>
      <c r="D52" s="51"/>
      <c r="J52" s="51"/>
      <c r="K52" s="51"/>
      <c r="L52" s="20"/>
      <c r="M52" s="20"/>
      <c r="N52" s="51"/>
      <c r="O52" s="20"/>
    </row>
    <row r="53" spans="1:15">
      <c r="A53" s="2">
        <v>42156</v>
      </c>
      <c r="B53">
        <v>4.5999999999999996</v>
      </c>
      <c r="C53">
        <v>1.1399999999999999</v>
      </c>
      <c r="D53" s="51">
        <v>0.05</v>
      </c>
      <c r="J53" s="51"/>
      <c r="K53" s="51"/>
      <c r="L53" s="20"/>
      <c r="M53" s="20"/>
      <c r="N53" s="51"/>
      <c r="O53" s="20"/>
    </row>
    <row r="54" spans="1:15">
      <c r="A54" s="2">
        <v>42186</v>
      </c>
      <c r="B54">
        <v>4.79</v>
      </c>
      <c r="C54">
        <v>1.2</v>
      </c>
      <c r="D54" s="51"/>
      <c r="L54" s="20"/>
      <c r="M54" s="20"/>
      <c r="N54" s="51"/>
      <c r="O54" s="20"/>
    </row>
    <row r="55" spans="1:15">
      <c r="A55" s="2">
        <v>42217</v>
      </c>
      <c r="B55">
        <v>4.93</v>
      </c>
      <c r="C55">
        <v>1.24</v>
      </c>
      <c r="D55" s="51"/>
      <c r="J55" s="51"/>
      <c r="K55" s="51"/>
      <c r="L55" s="20"/>
      <c r="M55" s="20"/>
      <c r="N55" s="51"/>
      <c r="O55" s="20"/>
    </row>
    <row r="56" spans="1:15">
      <c r="A56" s="2">
        <v>42248</v>
      </c>
      <c r="B56">
        <v>4.93</v>
      </c>
      <c r="C56">
        <v>1.25</v>
      </c>
      <c r="D56" s="51">
        <v>0.02</v>
      </c>
      <c r="L56" s="20"/>
      <c r="M56" s="20"/>
      <c r="N56" s="51"/>
      <c r="O56" s="20"/>
    </row>
    <row r="57" spans="1:15">
      <c r="A57" s="2">
        <v>42278</v>
      </c>
      <c r="B57">
        <v>5.03</v>
      </c>
      <c r="C57">
        <v>1.39</v>
      </c>
      <c r="L57" s="20"/>
      <c r="M57" s="20"/>
      <c r="N57" s="51"/>
      <c r="O57" s="20"/>
    </row>
    <row r="58" spans="1:15">
      <c r="A58" s="2">
        <v>42309</v>
      </c>
      <c r="B58">
        <v>5.24</v>
      </c>
      <c r="C58">
        <v>1.46</v>
      </c>
      <c r="L58" s="20"/>
      <c r="M58" s="20"/>
      <c r="N58" s="51"/>
      <c r="O58" s="20"/>
    </row>
    <row r="59" spans="1:15">
      <c r="A59" s="2">
        <v>42339</v>
      </c>
      <c r="B59">
        <v>5.3</v>
      </c>
      <c r="C59">
        <v>1.39</v>
      </c>
      <c r="D59">
        <v>0.06</v>
      </c>
      <c r="N59" s="51"/>
      <c r="O59" s="20"/>
    </row>
    <row r="60" spans="1:15">
      <c r="A60" s="2">
        <v>42370</v>
      </c>
      <c r="B60">
        <v>5.46</v>
      </c>
      <c r="C60">
        <v>1.44</v>
      </c>
      <c r="N60" s="51"/>
      <c r="O60" s="20"/>
    </row>
    <row r="61" spans="1:15">
      <c r="A61" s="2">
        <v>42401</v>
      </c>
      <c r="B61">
        <v>5.49</v>
      </c>
      <c r="C61">
        <v>1.5</v>
      </c>
      <c r="N61" s="51"/>
      <c r="O61" s="20"/>
    </row>
    <row r="62" spans="1:15">
      <c r="A62" s="2">
        <v>42430</v>
      </c>
      <c r="B62">
        <v>5.53</v>
      </c>
      <c r="C62">
        <v>1.5</v>
      </c>
      <c r="D62">
        <v>0.23</v>
      </c>
      <c r="N62" s="51"/>
      <c r="O62" s="20"/>
    </row>
    <row r="63" spans="1:15">
      <c r="A63" s="2">
        <v>42461</v>
      </c>
      <c r="B63">
        <v>5.67</v>
      </c>
      <c r="C63">
        <v>1.62</v>
      </c>
      <c r="N63" s="51"/>
      <c r="O63" s="20"/>
    </row>
    <row r="64" spans="1:15">
      <c r="A64" s="2">
        <v>42491</v>
      </c>
      <c r="B64">
        <v>5.81</v>
      </c>
      <c r="C64">
        <v>1.64</v>
      </c>
      <c r="N64" s="51"/>
      <c r="O64" s="20"/>
    </row>
    <row r="65" spans="1:4">
      <c r="A65" s="2">
        <v>42522</v>
      </c>
      <c r="B65">
        <v>5.64</v>
      </c>
      <c r="C65">
        <v>1.38</v>
      </c>
      <c r="D65">
        <v>1.38</v>
      </c>
    </row>
    <row r="66" spans="1:4">
      <c r="A66" s="2">
        <v>42552</v>
      </c>
      <c r="B66">
        <v>5.72</v>
      </c>
      <c r="C66">
        <v>1.42</v>
      </c>
    </row>
    <row r="67" spans="1:4">
      <c r="A67" s="2">
        <v>42583</v>
      </c>
      <c r="B67">
        <v>5.87</v>
      </c>
      <c r="C67">
        <v>1.52</v>
      </c>
    </row>
    <row r="68" spans="1:4">
      <c r="A68" s="2">
        <v>42614</v>
      </c>
      <c r="B68">
        <v>5.89</v>
      </c>
      <c r="C68">
        <v>1.59</v>
      </c>
      <c r="D68">
        <v>1.96</v>
      </c>
    </row>
    <row r="69" spans="1:4">
      <c r="A69" s="2">
        <v>42644</v>
      </c>
      <c r="B69">
        <v>5.9</v>
      </c>
      <c r="C69">
        <v>1.89</v>
      </c>
    </row>
    <row r="70" spans="1:4">
      <c r="A70" s="2">
        <v>42675</v>
      </c>
      <c r="B70">
        <v>5.76</v>
      </c>
      <c r="C70">
        <v>1.86</v>
      </c>
    </row>
    <row r="71" spans="1:4">
      <c r="A71" s="2">
        <v>42705</v>
      </c>
      <c r="B71">
        <v>5.65</v>
      </c>
      <c r="C71">
        <v>1.76</v>
      </c>
    </row>
    <row r="72" spans="1:4">
      <c r="A72" s="2">
        <v>42736</v>
      </c>
      <c r="B72">
        <v>5.7</v>
      </c>
      <c r="C72">
        <v>1.8</v>
      </c>
    </row>
    <row r="73" spans="1:4">
      <c r="A73" s="2">
        <v>42767</v>
      </c>
      <c r="B73">
        <v>5.58</v>
      </c>
      <c r="C73">
        <v>1.94</v>
      </c>
    </row>
    <row r="74" spans="1:4">
      <c r="A74" s="2">
        <v>42795</v>
      </c>
      <c r="B74">
        <v>5.75</v>
      </c>
      <c r="C74">
        <v>1.95</v>
      </c>
    </row>
  </sheetData>
  <pageMargins left="0.511811024" right="0.511811024" top="0.78740157499999996" bottom="0.78740157499999996" header="0.31496062000000002" footer="0.31496062000000002"/>
  <drawing r:id="rId1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V238"/>
  <sheetViews>
    <sheetView topLeftCell="I23" workbookViewId="0">
      <selection activeCell="V22" sqref="V22"/>
    </sheetView>
  </sheetViews>
  <sheetFormatPr defaultRowHeight="12.75"/>
  <cols>
    <col min="1" max="2" width="7" style="34" customWidth="1"/>
    <col min="3" max="3" width="6" style="34" customWidth="1"/>
    <col min="4" max="4" width="18" style="34" customWidth="1"/>
    <col min="5" max="6" width="17" style="34" customWidth="1"/>
    <col min="7" max="7" width="4.85546875" style="34" bestFit="1" customWidth="1"/>
    <col min="8" max="8" width="13" style="34" customWidth="1"/>
    <col min="9" max="10" width="17" style="34" customWidth="1"/>
    <col min="11" max="11" width="9.140625" style="34"/>
    <col min="12" max="13" width="11.7109375" style="34" bestFit="1" customWidth="1"/>
    <col min="14" max="15" width="9.140625" style="34"/>
    <col min="16" max="16" width="12.5703125" style="34" bestFit="1" customWidth="1"/>
    <col min="17" max="256" width="9.140625" style="34"/>
    <col min="257" max="258" width="7" style="34" customWidth="1"/>
    <col min="259" max="259" width="6" style="34" customWidth="1"/>
    <col min="260" max="260" width="18" style="34" customWidth="1"/>
    <col min="261" max="262" width="17" style="34" customWidth="1"/>
    <col min="263" max="263" width="4" style="34" customWidth="1"/>
    <col min="264" max="264" width="13" style="34" customWidth="1"/>
    <col min="265" max="266" width="17" style="34" customWidth="1"/>
    <col min="267" max="512" width="9.140625" style="34"/>
    <col min="513" max="514" width="7" style="34" customWidth="1"/>
    <col min="515" max="515" width="6" style="34" customWidth="1"/>
    <col min="516" max="516" width="18" style="34" customWidth="1"/>
    <col min="517" max="518" width="17" style="34" customWidth="1"/>
    <col min="519" max="519" width="4" style="34" customWidth="1"/>
    <col min="520" max="520" width="13" style="34" customWidth="1"/>
    <col min="521" max="522" width="17" style="34" customWidth="1"/>
    <col min="523" max="768" width="9.140625" style="34"/>
    <col min="769" max="770" width="7" style="34" customWidth="1"/>
    <col min="771" max="771" width="6" style="34" customWidth="1"/>
    <col min="772" max="772" width="18" style="34" customWidth="1"/>
    <col min="773" max="774" width="17" style="34" customWidth="1"/>
    <col min="775" max="775" width="4" style="34" customWidth="1"/>
    <col min="776" max="776" width="13" style="34" customWidth="1"/>
    <col min="777" max="778" width="17" style="34" customWidth="1"/>
    <col min="779" max="1024" width="9.140625" style="34"/>
    <col min="1025" max="1026" width="7" style="34" customWidth="1"/>
    <col min="1027" max="1027" width="6" style="34" customWidth="1"/>
    <col min="1028" max="1028" width="18" style="34" customWidth="1"/>
    <col min="1029" max="1030" width="17" style="34" customWidth="1"/>
    <col min="1031" max="1031" width="4" style="34" customWidth="1"/>
    <col min="1032" max="1032" width="13" style="34" customWidth="1"/>
    <col min="1033" max="1034" width="17" style="34" customWidth="1"/>
    <col min="1035" max="1280" width="9.140625" style="34"/>
    <col min="1281" max="1282" width="7" style="34" customWidth="1"/>
    <col min="1283" max="1283" width="6" style="34" customWidth="1"/>
    <col min="1284" max="1284" width="18" style="34" customWidth="1"/>
    <col min="1285" max="1286" width="17" style="34" customWidth="1"/>
    <col min="1287" max="1287" width="4" style="34" customWidth="1"/>
    <col min="1288" max="1288" width="13" style="34" customWidth="1"/>
    <col min="1289" max="1290" width="17" style="34" customWidth="1"/>
    <col min="1291" max="1536" width="9.140625" style="34"/>
    <col min="1537" max="1538" width="7" style="34" customWidth="1"/>
    <col min="1539" max="1539" width="6" style="34" customWidth="1"/>
    <col min="1540" max="1540" width="18" style="34" customWidth="1"/>
    <col min="1541" max="1542" width="17" style="34" customWidth="1"/>
    <col min="1543" max="1543" width="4" style="34" customWidth="1"/>
    <col min="1544" max="1544" width="13" style="34" customWidth="1"/>
    <col min="1545" max="1546" width="17" style="34" customWidth="1"/>
    <col min="1547" max="1792" width="9.140625" style="34"/>
    <col min="1793" max="1794" width="7" style="34" customWidth="1"/>
    <col min="1795" max="1795" width="6" style="34" customWidth="1"/>
    <col min="1796" max="1796" width="18" style="34" customWidth="1"/>
    <col min="1797" max="1798" width="17" style="34" customWidth="1"/>
    <col min="1799" max="1799" width="4" style="34" customWidth="1"/>
    <col min="1800" max="1800" width="13" style="34" customWidth="1"/>
    <col min="1801" max="1802" width="17" style="34" customWidth="1"/>
    <col min="1803" max="2048" width="9.140625" style="34"/>
    <col min="2049" max="2050" width="7" style="34" customWidth="1"/>
    <col min="2051" max="2051" width="6" style="34" customWidth="1"/>
    <col min="2052" max="2052" width="18" style="34" customWidth="1"/>
    <col min="2053" max="2054" width="17" style="34" customWidth="1"/>
    <col min="2055" max="2055" width="4" style="34" customWidth="1"/>
    <col min="2056" max="2056" width="13" style="34" customWidth="1"/>
    <col min="2057" max="2058" width="17" style="34" customWidth="1"/>
    <col min="2059" max="2304" width="9.140625" style="34"/>
    <col min="2305" max="2306" width="7" style="34" customWidth="1"/>
    <col min="2307" max="2307" width="6" style="34" customWidth="1"/>
    <col min="2308" max="2308" width="18" style="34" customWidth="1"/>
    <col min="2309" max="2310" width="17" style="34" customWidth="1"/>
    <col min="2311" max="2311" width="4" style="34" customWidth="1"/>
    <col min="2312" max="2312" width="13" style="34" customWidth="1"/>
    <col min="2313" max="2314" width="17" style="34" customWidth="1"/>
    <col min="2315" max="2560" width="9.140625" style="34"/>
    <col min="2561" max="2562" width="7" style="34" customWidth="1"/>
    <col min="2563" max="2563" width="6" style="34" customWidth="1"/>
    <col min="2564" max="2564" width="18" style="34" customWidth="1"/>
    <col min="2565" max="2566" width="17" style="34" customWidth="1"/>
    <col min="2567" max="2567" width="4" style="34" customWidth="1"/>
    <col min="2568" max="2568" width="13" style="34" customWidth="1"/>
    <col min="2569" max="2570" width="17" style="34" customWidth="1"/>
    <col min="2571" max="2816" width="9.140625" style="34"/>
    <col min="2817" max="2818" width="7" style="34" customWidth="1"/>
    <col min="2819" max="2819" width="6" style="34" customWidth="1"/>
    <col min="2820" max="2820" width="18" style="34" customWidth="1"/>
    <col min="2821" max="2822" width="17" style="34" customWidth="1"/>
    <col min="2823" max="2823" width="4" style="34" customWidth="1"/>
    <col min="2824" max="2824" width="13" style="34" customWidth="1"/>
    <col min="2825" max="2826" width="17" style="34" customWidth="1"/>
    <col min="2827" max="3072" width="9.140625" style="34"/>
    <col min="3073" max="3074" width="7" style="34" customWidth="1"/>
    <col min="3075" max="3075" width="6" style="34" customWidth="1"/>
    <col min="3076" max="3076" width="18" style="34" customWidth="1"/>
    <col min="3077" max="3078" width="17" style="34" customWidth="1"/>
    <col min="3079" max="3079" width="4" style="34" customWidth="1"/>
    <col min="3080" max="3080" width="13" style="34" customWidth="1"/>
    <col min="3081" max="3082" width="17" style="34" customWidth="1"/>
    <col min="3083" max="3328" width="9.140625" style="34"/>
    <col min="3329" max="3330" width="7" style="34" customWidth="1"/>
    <col min="3331" max="3331" width="6" style="34" customWidth="1"/>
    <col min="3332" max="3332" width="18" style="34" customWidth="1"/>
    <col min="3333" max="3334" width="17" style="34" customWidth="1"/>
    <col min="3335" max="3335" width="4" style="34" customWidth="1"/>
    <col min="3336" max="3336" width="13" style="34" customWidth="1"/>
    <col min="3337" max="3338" width="17" style="34" customWidth="1"/>
    <col min="3339" max="3584" width="9.140625" style="34"/>
    <col min="3585" max="3586" width="7" style="34" customWidth="1"/>
    <col min="3587" max="3587" width="6" style="34" customWidth="1"/>
    <col min="3588" max="3588" width="18" style="34" customWidth="1"/>
    <col min="3589" max="3590" width="17" style="34" customWidth="1"/>
    <col min="3591" max="3591" width="4" style="34" customWidth="1"/>
    <col min="3592" max="3592" width="13" style="34" customWidth="1"/>
    <col min="3593" max="3594" width="17" style="34" customWidth="1"/>
    <col min="3595" max="3840" width="9.140625" style="34"/>
    <col min="3841" max="3842" width="7" style="34" customWidth="1"/>
    <col min="3843" max="3843" width="6" style="34" customWidth="1"/>
    <col min="3844" max="3844" width="18" style="34" customWidth="1"/>
    <col min="3845" max="3846" width="17" style="34" customWidth="1"/>
    <col min="3847" max="3847" width="4" style="34" customWidth="1"/>
    <col min="3848" max="3848" width="13" style="34" customWidth="1"/>
    <col min="3849" max="3850" width="17" style="34" customWidth="1"/>
    <col min="3851" max="4096" width="9.140625" style="34"/>
    <col min="4097" max="4098" width="7" style="34" customWidth="1"/>
    <col min="4099" max="4099" width="6" style="34" customWidth="1"/>
    <col min="4100" max="4100" width="18" style="34" customWidth="1"/>
    <col min="4101" max="4102" width="17" style="34" customWidth="1"/>
    <col min="4103" max="4103" width="4" style="34" customWidth="1"/>
    <col min="4104" max="4104" width="13" style="34" customWidth="1"/>
    <col min="4105" max="4106" width="17" style="34" customWidth="1"/>
    <col min="4107" max="4352" width="9.140625" style="34"/>
    <col min="4353" max="4354" width="7" style="34" customWidth="1"/>
    <col min="4355" max="4355" width="6" style="34" customWidth="1"/>
    <col min="4356" max="4356" width="18" style="34" customWidth="1"/>
    <col min="4357" max="4358" width="17" style="34" customWidth="1"/>
    <col min="4359" max="4359" width="4" style="34" customWidth="1"/>
    <col min="4360" max="4360" width="13" style="34" customWidth="1"/>
    <col min="4361" max="4362" width="17" style="34" customWidth="1"/>
    <col min="4363" max="4608" width="9.140625" style="34"/>
    <col min="4609" max="4610" width="7" style="34" customWidth="1"/>
    <col min="4611" max="4611" width="6" style="34" customWidth="1"/>
    <col min="4612" max="4612" width="18" style="34" customWidth="1"/>
    <col min="4613" max="4614" width="17" style="34" customWidth="1"/>
    <col min="4615" max="4615" width="4" style="34" customWidth="1"/>
    <col min="4616" max="4616" width="13" style="34" customWidth="1"/>
    <col min="4617" max="4618" width="17" style="34" customWidth="1"/>
    <col min="4619" max="4864" width="9.140625" style="34"/>
    <col min="4865" max="4866" width="7" style="34" customWidth="1"/>
    <col min="4867" max="4867" width="6" style="34" customWidth="1"/>
    <col min="4868" max="4868" width="18" style="34" customWidth="1"/>
    <col min="4869" max="4870" width="17" style="34" customWidth="1"/>
    <col min="4871" max="4871" width="4" style="34" customWidth="1"/>
    <col min="4872" max="4872" width="13" style="34" customWidth="1"/>
    <col min="4873" max="4874" width="17" style="34" customWidth="1"/>
    <col min="4875" max="5120" width="9.140625" style="34"/>
    <col min="5121" max="5122" width="7" style="34" customWidth="1"/>
    <col min="5123" max="5123" width="6" style="34" customWidth="1"/>
    <col min="5124" max="5124" width="18" style="34" customWidth="1"/>
    <col min="5125" max="5126" width="17" style="34" customWidth="1"/>
    <col min="5127" max="5127" width="4" style="34" customWidth="1"/>
    <col min="5128" max="5128" width="13" style="34" customWidth="1"/>
    <col min="5129" max="5130" width="17" style="34" customWidth="1"/>
    <col min="5131" max="5376" width="9.140625" style="34"/>
    <col min="5377" max="5378" width="7" style="34" customWidth="1"/>
    <col min="5379" max="5379" width="6" style="34" customWidth="1"/>
    <col min="5380" max="5380" width="18" style="34" customWidth="1"/>
    <col min="5381" max="5382" width="17" style="34" customWidth="1"/>
    <col min="5383" max="5383" width="4" style="34" customWidth="1"/>
    <col min="5384" max="5384" width="13" style="34" customWidth="1"/>
    <col min="5385" max="5386" width="17" style="34" customWidth="1"/>
    <col min="5387" max="5632" width="9.140625" style="34"/>
    <col min="5633" max="5634" width="7" style="34" customWidth="1"/>
    <col min="5635" max="5635" width="6" style="34" customWidth="1"/>
    <col min="5636" max="5636" width="18" style="34" customWidth="1"/>
    <col min="5637" max="5638" width="17" style="34" customWidth="1"/>
    <col min="5639" max="5639" width="4" style="34" customWidth="1"/>
    <col min="5640" max="5640" width="13" style="34" customWidth="1"/>
    <col min="5641" max="5642" width="17" style="34" customWidth="1"/>
    <col min="5643" max="5888" width="9.140625" style="34"/>
    <col min="5889" max="5890" width="7" style="34" customWidth="1"/>
    <col min="5891" max="5891" width="6" style="34" customWidth="1"/>
    <col min="5892" max="5892" width="18" style="34" customWidth="1"/>
    <col min="5893" max="5894" width="17" style="34" customWidth="1"/>
    <col min="5895" max="5895" width="4" style="34" customWidth="1"/>
    <col min="5896" max="5896" width="13" style="34" customWidth="1"/>
    <col min="5897" max="5898" width="17" style="34" customWidth="1"/>
    <col min="5899" max="6144" width="9.140625" style="34"/>
    <col min="6145" max="6146" width="7" style="34" customWidth="1"/>
    <col min="6147" max="6147" width="6" style="34" customWidth="1"/>
    <col min="6148" max="6148" width="18" style="34" customWidth="1"/>
    <col min="6149" max="6150" width="17" style="34" customWidth="1"/>
    <col min="6151" max="6151" width="4" style="34" customWidth="1"/>
    <col min="6152" max="6152" width="13" style="34" customWidth="1"/>
    <col min="6153" max="6154" width="17" style="34" customWidth="1"/>
    <col min="6155" max="6400" width="9.140625" style="34"/>
    <col min="6401" max="6402" width="7" style="34" customWidth="1"/>
    <col min="6403" max="6403" width="6" style="34" customWidth="1"/>
    <col min="6404" max="6404" width="18" style="34" customWidth="1"/>
    <col min="6405" max="6406" width="17" style="34" customWidth="1"/>
    <col min="6407" max="6407" width="4" style="34" customWidth="1"/>
    <col min="6408" max="6408" width="13" style="34" customWidth="1"/>
    <col min="6409" max="6410" width="17" style="34" customWidth="1"/>
    <col min="6411" max="6656" width="9.140625" style="34"/>
    <col min="6657" max="6658" width="7" style="34" customWidth="1"/>
    <col min="6659" max="6659" width="6" style="34" customWidth="1"/>
    <col min="6660" max="6660" width="18" style="34" customWidth="1"/>
    <col min="6661" max="6662" width="17" style="34" customWidth="1"/>
    <col min="6663" max="6663" width="4" style="34" customWidth="1"/>
    <col min="6664" max="6664" width="13" style="34" customWidth="1"/>
    <col min="6665" max="6666" width="17" style="34" customWidth="1"/>
    <col min="6667" max="6912" width="9.140625" style="34"/>
    <col min="6913" max="6914" width="7" style="34" customWidth="1"/>
    <col min="6915" max="6915" width="6" style="34" customWidth="1"/>
    <col min="6916" max="6916" width="18" style="34" customWidth="1"/>
    <col min="6917" max="6918" width="17" style="34" customWidth="1"/>
    <col min="6919" max="6919" width="4" style="34" customWidth="1"/>
    <col min="6920" max="6920" width="13" style="34" customWidth="1"/>
    <col min="6921" max="6922" width="17" style="34" customWidth="1"/>
    <col min="6923" max="7168" width="9.140625" style="34"/>
    <col min="7169" max="7170" width="7" style="34" customWidth="1"/>
    <col min="7171" max="7171" width="6" style="34" customWidth="1"/>
    <col min="7172" max="7172" width="18" style="34" customWidth="1"/>
    <col min="7173" max="7174" width="17" style="34" customWidth="1"/>
    <col min="7175" max="7175" width="4" style="34" customWidth="1"/>
    <col min="7176" max="7176" width="13" style="34" customWidth="1"/>
    <col min="7177" max="7178" width="17" style="34" customWidth="1"/>
    <col min="7179" max="7424" width="9.140625" style="34"/>
    <col min="7425" max="7426" width="7" style="34" customWidth="1"/>
    <col min="7427" max="7427" width="6" style="34" customWidth="1"/>
    <col min="7428" max="7428" width="18" style="34" customWidth="1"/>
    <col min="7429" max="7430" width="17" style="34" customWidth="1"/>
    <col min="7431" max="7431" width="4" style="34" customWidth="1"/>
    <col min="7432" max="7432" width="13" style="34" customWidth="1"/>
    <col min="7433" max="7434" width="17" style="34" customWidth="1"/>
    <col min="7435" max="7680" width="9.140625" style="34"/>
    <col min="7681" max="7682" width="7" style="34" customWidth="1"/>
    <col min="7683" max="7683" width="6" style="34" customWidth="1"/>
    <col min="7684" max="7684" width="18" style="34" customWidth="1"/>
    <col min="7685" max="7686" width="17" style="34" customWidth="1"/>
    <col min="7687" max="7687" width="4" style="34" customWidth="1"/>
    <col min="7688" max="7688" width="13" style="34" customWidth="1"/>
    <col min="7689" max="7690" width="17" style="34" customWidth="1"/>
    <col min="7691" max="7936" width="9.140625" style="34"/>
    <col min="7937" max="7938" width="7" style="34" customWidth="1"/>
    <col min="7939" max="7939" width="6" style="34" customWidth="1"/>
    <col min="7940" max="7940" width="18" style="34" customWidth="1"/>
    <col min="7941" max="7942" width="17" style="34" customWidth="1"/>
    <col min="7943" max="7943" width="4" style="34" customWidth="1"/>
    <col min="7944" max="7944" width="13" style="34" customWidth="1"/>
    <col min="7945" max="7946" width="17" style="34" customWidth="1"/>
    <col min="7947" max="8192" width="9.140625" style="34"/>
    <col min="8193" max="8194" width="7" style="34" customWidth="1"/>
    <col min="8195" max="8195" width="6" style="34" customWidth="1"/>
    <col min="8196" max="8196" width="18" style="34" customWidth="1"/>
    <col min="8197" max="8198" width="17" style="34" customWidth="1"/>
    <col min="8199" max="8199" width="4" style="34" customWidth="1"/>
    <col min="8200" max="8200" width="13" style="34" customWidth="1"/>
    <col min="8201" max="8202" width="17" style="34" customWidth="1"/>
    <col min="8203" max="8448" width="9.140625" style="34"/>
    <col min="8449" max="8450" width="7" style="34" customWidth="1"/>
    <col min="8451" max="8451" width="6" style="34" customWidth="1"/>
    <col min="8452" max="8452" width="18" style="34" customWidth="1"/>
    <col min="8453" max="8454" width="17" style="34" customWidth="1"/>
    <col min="8455" max="8455" width="4" style="34" customWidth="1"/>
    <col min="8456" max="8456" width="13" style="34" customWidth="1"/>
    <col min="8457" max="8458" width="17" style="34" customWidth="1"/>
    <col min="8459" max="8704" width="9.140625" style="34"/>
    <col min="8705" max="8706" width="7" style="34" customWidth="1"/>
    <col min="8707" max="8707" width="6" style="34" customWidth="1"/>
    <col min="8708" max="8708" width="18" style="34" customWidth="1"/>
    <col min="8709" max="8710" width="17" style="34" customWidth="1"/>
    <col min="8711" max="8711" width="4" style="34" customWidth="1"/>
    <col min="8712" max="8712" width="13" style="34" customWidth="1"/>
    <col min="8713" max="8714" width="17" style="34" customWidth="1"/>
    <col min="8715" max="8960" width="9.140625" style="34"/>
    <col min="8961" max="8962" width="7" style="34" customWidth="1"/>
    <col min="8963" max="8963" width="6" style="34" customWidth="1"/>
    <col min="8964" max="8964" width="18" style="34" customWidth="1"/>
    <col min="8965" max="8966" width="17" style="34" customWidth="1"/>
    <col min="8967" max="8967" width="4" style="34" customWidth="1"/>
    <col min="8968" max="8968" width="13" style="34" customWidth="1"/>
    <col min="8969" max="8970" width="17" style="34" customWidth="1"/>
    <col min="8971" max="9216" width="9.140625" style="34"/>
    <col min="9217" max="9218" width="7" style="34" customWidth="1"/>
    <col min="9219" max="9219" width="6" style="34" customWidth="1"/>
    <col min="9220" max="9220" width="18" style="34" customWidth="1"/>
    <col min="9221" max="9222" width="17" style="34" customWidth="1"/>
    <col min="9223" max="9223" width="4" style="34" customWidth="1"/>
    <col min="9224" max="9224" width="13" style="34" customWidth="1"/>
    <col min="9225" max="9226" width="17" style="34" customWidth="1"/>
    <col min="9227" max="9472" width="9.140625" style="34"/>
    <col min="9473" max="9474" width="7" style="34" customWidth="1"/>
    <col min="9475" max="9475" width="6" style="34" customWidth="1"/>
    <col min="9476" max="9476" width="18" style="34" customWidth="1"/>
    <col min="9477" max="9478" width="17" style="34" customWidth="1"/>
    <col min="9479" max="9479" width="4" style="34" customWidth="1"/>
    <col min="9480" max="9480" width="13" style="34" customWidth="1"/>
    <col min="9481" max="9482" width="17" style="34" customWidth="1"/>
    <col min="9483" max="9728" width="9.140625" style="34"/>
    <col min="9729" max="9730" width="7" style="34" customWidth="1"/>
    <col min="9731" max="9731" width="6" style="34" customWidth="1"/>
    <col min="9732" max="9732" width="18" style="34" customWidth="1"/>
    <col min="9733" max="9734" width="17" style="34" customWidth="1"/>
    <col min="9735" max="9735" width="4" style="34" customWidth="1"/>
    <col min="9736" max="9736" width="13" style="34" customWidth="1"/>
    <col min="9737" max="9738" width="17" style="34" customWidth="1"/>
    <col min="9739" max="9984" width="9.140625" style="34"/>
    <col min="9985" max="9986" width="7" style="34" customWidth="1"/>
    <col min="9987" max="9987" width="6" style="34" customWidth="1"/>
    <col min="9988" max="9988" width="18" style="34" customWidth="1"/>
    <col min="9989" max="9990" width="17" style="34" customWidth="1"/>
    <col min="9991" max="9991" width="4" style="34" customWidth="1"/>
    <col min="9992" max="9992" width="13" style="34" customWidth="1"/>
    <col min="9993" max="9994" width="17" style="34" customWidth="1"/>
    <col min="9995" max="10240" width="9.140625" style="34"/>
    <col min="10241" max="10242" width="7" style="34" customWidth="1"/>
    <col min="10243" max="10243" width="6" style="34" customWidth="1"/>
    <col min="10244" max="10244" width="18" style="34" customWidth="1"/>
    <col min="10245" max="10246" width="17" style="34" customWidth="1"/>
    <col min="10247" max="10247" width="4" style="34" customWidth="1"/>
    <col min="10248" max="10248" width="13" style="34" customWidth="1"/>
    <col min="10249" max="10250" width="17" style="34" customWidth="1"/>
    <col min="10251" max="10496" width="9.140625" style="34"/>
    <col min="10497" max="10498" width="7" style="34" customWidth="1"/>
    <col min="10499" max="10499" width="6" style="34" customWidth="1"/>
    <col min="10500" max="10500" width="18" style="34" customWidth="1"/>
    <col min="10501" max="10502" width="17" style="34" customWidth="1"/>
    <col min="10503" max="10503" width="4" style="34" customWidth="1"/>
    <col min="10504" max="10504" width="13" style="34" customWidth="1"/>
    <col min="10505" max="10506" width="17" style="34" customWidth="1"/>
    <col min="10507" max="10752" width="9.140625" style="34"/>
    <col min="10753" max="10754" width="7" style="34" customWidth="1"/>
    <col min="10755" max="10755" width="6" style="34" customWidth="1"/>
    <col min="10756" max="10756" width="18" style="34" customWidth="1"/>
    <col min="10757" max="10758" width="17" style="34" customWidth="1"/>
    <col min="10759" max="10759" width="4" style="34" customWidth="1"/>
    <col min="10760" max="10760" width="13" style="34" customWidth="1"/>
    <col min="10761" max="10762" width="17" style="34" customWidth="1"/>
    <col min="10763" max="11008" width="9.140625" style="34"/>
    <col min="11009" max="11010" width="7" style="34" customWidth="1"/>
    <col min="11011" max="11011" width="6" style="34" customWidth="1"/>
    <col min="11012" max="11012" width="18" style="34" customWidth="1"/>
    <col min="11013" max="11014" width="17" style="34" customWidth="1"/>
    <col min="11015" max="11015" width="4" style="34" customWidth="1"/>
    <col min="11016" max="11016" width="13" style="34" customWidth="1"/>
    <col min="11017" max="11018" width="17" style="34" customWidth="1"/>
    <col min="11019" max="11264" width="9.140625" style="34"/>
    <col min="11265" max="11266" width="7" style="34" customWidth="1"/>
    <col min="11267" max="11267" width="6" style="34" customWidth="1"/>
    <col min="11268" max="11268" width="18" style="34" customWidth="1"/>
    <col min="11269" max="11270" width="17" style="34" customWidth="1"/>
    <col min="11271" max="11271" width="4" style="34" customWidth="1"/>
    <col min="11272" max="11272" width="13" style="34" customWidth="1"/>
    <col min="11273" max="11274" width="17" style="34" customWidth="1"/>
    <col min="11275" max="11520" width="9.140625" style="34"/>
    <col min="11521" max="11522" width="7" style="34" customWidth="1"/>
    <col min="11523" max="11523" width="6" style="34" customWidth="1"/>
    <col min="11524" max="11524" width="18" style="34" customWidth="1"/>
    <col min="11525" max="11526" width="17" style="34" customWidth="1"/>
    <col min="11527" max="11527" width="4" style="34" customWidth="1"/>
    <col min="11528" max="11528" width="13" style="34" customWidth="1"/>
    <col min="11529" max="11530" width="17" style="34" customWidth="1"/>
    <col min="11531" max="11776" width="9.140625" style="34"/>
    <col min="11777" max="11778" width="7" style="34" customWidth="1"/>
    <col min="11779" max="11779" width="6" style="34" customWidth="1"/>
    <col min="11780" max="11780" width="18" style="34" customWidth="1"/>
    <col min="11781" max="11782" width="17" style="34" customWidth="1"/>
    <col min="11783" max="11783" width="4" style="34" customWidth="1"/>
    <col min="11784" max="11784" width="13" style="34" customWidth="1"/>
    <col min="11785" max="11786" width="17" style="34" customWidth="1"/>
    <col min="11787" max="12032" width="9.140625" style="34"/>
    <col min="12033" max="12034" width="7" style="34" customWidth="1"/>
    <col min="12035" max="12035" width="6" style="34" customWidth="1"/>
    <col min="12036" max="12036" width="18" style="34" customWidth="1"/>
    <col min="12037" max="12038" width="17" style="34" customWidth="1"/>
    <col min="12039" max="12039" width="4" style="34" customWidth="1"/>
    <col min="12040" max="12040" width="13" style="34" customWidth="1"/>
    <col min="12041" max="12042" width="17" style="34" customWidth="1"/>
    <col min="12043" max="12288" width="9.140625" style="34"/>
    <col min="12289" max="12290" width="7" style="34" customWidth="1"/>
    <col min="12291" max="12291" width="6" style="34" customWidth="1"/>
    <col min="12292" max="12292" width="18" style="34" customWidth="1"/>
    <col min="12293" max="12294" width="17" style="34" customWidth="1"/>
    <col min="12295" max="12295" width="4" style="34" customWidth="1"/>
    <col min="12296" max="12296" width="13" style="34" customWidth="1"/>
    <col min="12297" max="12298" width="17" style="34" customWidth="1"/>
    <col min="12299" max="12544" width="9.140625" style="34"/>
    <col min="12545" max="12546" width="7" style="34" customWidth="1"/>
    <col min="12547" max="12547" width="6" style="34" customWidth="1"/>
    <col min="12548" max="12548" width="18" style="34" customWidth="1"/>
    <col min="12549" max="12550" width="17" style="34" customWidth="1"/>
    <col min="12551" max="12551" width="4" style="34" customWidth="1"/>
    <col min="12552" max="12552" width="13" style="34" customWidth="1"/>
    <col min="12553" max="12554" width="17" style="34" customWidth="1"/>
    <col min="12555" max="12800" width="9.140625" style="34"/>
    <col min="12801" max="12802" width="7" style="34" customWidth="1"/>
    <col min="12803" max="12803" width="6" style="34" customWidth="1"/>
    <col min="12804" max="12804" width="18" style="34" customWidth="1"/>
    <col min="12805" max="12806" width="17" style="34" customWidth="1"/>
    <col min="12807" max="12807" width="4" style="34" customWidth="1"/>
    <col min="12808" max="12808" width="13" style="34" customWidth="1"/>
    <col min="12809" max="12810" width="17" style="34" customWidth="1"/>
    <col min="12811" max="13056" width="9.140625" style="34"/>
    <col min="13057" max="13058" width="7" style="34" customWidth="1"/>
    <col min="13059" max="13059" width="6" style="34" customWidth="1"/>
    <col min="13060" max="13060" width="18" style="34" customWidth="1"/>
    <col min="13061" max="13062" width="17" style="34" customWidth="1"/>
    <col min="13063" max="13063" width="4" style="34" customWidth="1"/>
    <col min="13064" max="13064" width="13" style="34" customWidth="1"/>
    <col min="13065" max="13066" width="17" style="34" customWidth="1"/>
    <col min="13067" max="13312" width="9.140625" style="34"/>
    <col min="13313" max="13314" width="7" style="34" customWidth="1"/>
    <col min="13315" max="13315" width="6" style="34" customWidth="1"/>
    <col min="13316" max="13316" width="18" style="34" customWidth="1"/>
    <col min="13317" max="13318" width="17" style="34" customWidth="1"/>
    <col min="13319" max="13319" width="4" style="34" customWidth="1"/>
    <col min="13320" max="13320" width="13" style="34" customWidth="1"/>
    <col min="13321" max="13322" width="17" style="34" customWidth="1"/>
    <col min="13323" max="13568" width="9.140625" style="34"/>
    <col min="13569" max="13570" width="7" style="34" customWidth="1"/>
    <col min="13571" max="13571" width="6" style="34" customWidth="1"/>
    <col min="13572" max="13572" width="18" style="34" customWidth="1"/>
    <col min="13573" max="13574" width="17" style="34" customWidth="1"/>
    <col min="13575" max="13575" width="4" style="34" customWidth="1"/>
    <col min="13576" max="13576" width="13" style="34" customWidth="1"/>
    <col min="13577" max="13578" width="17" style="34" customWidth="1"/>
    <col min="13579" max="13824" width="9.140625" style="34"/>
    <col min="13825" max="13826" width="7" style="34" customWidth="1"/>
    <col min="13827" max="13827" width="6" style="34" customWidth="1"/>
    <col min="13828" max="13828" width="18" style="34" customWidth="1"/>
    <col min="13829" max="13830" width="17" style="34" customWidth="1"/>
    <col min="13831" max="13831" width="4" style="34" customWidth="1"/>
    <col min="13832" max="13832" width="13" style="34" customWidth="1"/>
    <col min="13833" max="13834" width="17" style="34" customWidth="1"/>
    <col min="13835" max="14080" width="9.140625" style="34"/>
    <col min="14081" max="14082" width="7" style="34" customWidth="1"/>
    <col min="14083" max="14083" width="6" style="34" customWidth="1"/>
    <col min="14084" max="14084" width="18" style="34" customWidth="1"/>
    <col min="14085" max="14086" width="17" style="34" customWidth="1"/>
    <col min="14087" max="14087" width="4" style="34" customWidth="1"/>
    <col min="14088" max="14088" width="13" style="34" customWidth="1"/>
    <col min="14089" max="14090" width="17" style="34" customWidth="1"/>
    <col min="14091" max="14336" width="9.140625" style="34"/>
    <col min="14337" max="14338" width="7" style="34" customWidth="1"/>
    <col min="14339" max="14339" width="6" style="34" customWidth="1"/>
    <col min="14340" max="14340" width="18" style="34" customWidth="1"/>
    <col min="14341" max="14342" width="17" style="34" customWidth="1"/>
    <col min="14343" max="14343" width="4" style="34" customWidth="1"/>
    <col min="14344" max="14344" width="13" style="34" customWidth="1"/>
    <col min="14345" max="14346" width="17" style="34" customWidth="1"/>
    <col min="14347" max="14592" width="9.140625" style="34"/>
    <col min="14593" max="14594" width="7" style="34" customWidth="1"/>
    <col min="14595" max="14595" width="6" style="34" customWidth="1"/>
    <col min="14596" max="14596" width="18" style="34" customWidth="1"/>
    <col min="14597" max="14598" width="17" style="34" customWidth="1"/>
    <col min="14599" max="14599" width="4" style="34" customWidth="1"/>
    <col min="14600" max="14600" width="13" style="34" customWidth="1"/>
    <col min="14601" max="14602" width="17" style="34" customWidth="1"/>
    <col min="14603" max="14848" width="9.140625" style="34"/>
    <col min="14849" max="14850" width="7" style="34" customWidth="1"/>
    <col min="14851" max="14851" width="6" style="34" customWidth="1"/>
    <col min="14852" max="14852" width="18" style="34" customWidth="1"/>
    <col min="14853" max="14854" width="17" style="34" customWidth="1"/>
    <col min="14855" max="14855" width="4" style="34" customWidth="1"/>
    <col min="14856" max="14856" width="13" style="34" customWidth="1"/>
    <col min="14857" max="14858" width="17" style="34" customWidth="1"/>
    <col min="14859" max="15104" width="9.140625" style="34"/>
    <col min="15105" max="15106" width="7" style="34" customWidth="1"/>
    <col min="15107" max="15107" width="6" style="34" customWidth="1"/>
    <col min="15108" max="15108" width="18" style="34" customWidth="1"/>
    <col min="15109" max="15110" width="17" style="34" customWidth="1"/>
    <col min="15111" max="15111" width="4" style="34" customWidth="1"/>
    <col min="15112" max="15112" width="13" style="34" customWidth="1"/>
    <col min="15113" max="15114" width="17" style="34" customWidth="1"/>
    <col min="15115" max="15360" width="9.140625" style="34"/>
    <col min="15361" max="15362" width="7" style="34" customWidth="1"/>
    <col min="15363" max="15363" width="6" style="34" customWidth="1"/>
    <col min="15364" max="15364" width="18" style="34" customWidth="1"/>
    <col min="15365" max="15366" width="17" style="34" customWidth="1"/>
    <col min="15367" max="15367" width="4" style="34" customWidth="1"/>
    <col min="15368" max="15368" width="13" style="34" customWidth="1"/>
    <col min="15369" max="15370" width="17" style="34" customWidth="1"/>
    <col min="15371" max="15616" width="9.140625" style="34"/>
    <col min="15617" max="15618" width="7" style="34" customWidth="1"/>
    <col min="15619" max="15619" width="6" style="34" customWidth="1"/>
    <col min="15620" max="15620" width="18" style="34" customWidth="1"/>
    <col min="15621" max="15622" width="17" style="34" customWidth="1"/>
    <col min="15623" max="15623" width="4" style="34" customWidth="1"/>
    <col min="15624" max="15624" width="13" style="34" customWidth="1"/>
    <col min="15625" max="15626" width="17" style="34" customWidth="1"/>
    <col min="15627" max="15872" width="9.140625" style="34"/>
    <col min="15873" max="15874" width="7" style="34" customWidth="1"/>
    <col min="15875" max="15875" width="6" style="34" customWidth="1"/>
    <col min="15876" max="15876" width="18" style="34" customWidth="1"/>
    <col min="15877" max="15878" width="17" style="34" customWidth="1"/>
    <col min="15879" max="15879" width="4" style="34" customWidth="1"/>
    <col min="15880" max="15880" width="13" style="34" customWidth="1"/>
    <col min="15881" max="15882" width="17" style="34" customWidth="1"/>
    <col min="15883" max="16128" width="9.140625" style="34"/>
    <col min="16129" max="16130" width="7" style="34" customWidth="1"/>
    <col min="16131" max="16131" width="6" style="34" customWidth="1"/>
    <col min="16132" max="16132" width="18" style="34" customWidth="1"/>
    <col min="16133" max="16134" width="17" style="34" customWidth="1"/>
    <col min="16135" max="16135" width="4" style="34" customWidth="1"/>
    <col min="16136" max="16136" width="13" style="34" customWidth="1"/>
    <col min="16137" max="16138" width="17" style="34" customWidth="1"/>
    <col min="16139" max="16384" width="9.140625" style="34"/>
  </cols>
  <sheetData>
    <row r="1" spans="2:22" ht="41.45" customHeight="1">
      <c r="B1" s="33"/>
      <c r="C1" s="33"/>
      <c r="D1" s="33"/>
      <c r="E1" s="33"/>
      <c r="F1" s="33"/>
      <c r="G1" s="33"/>
      <c r="H1" s="33"/>
      <c r="I1" s="33"/>
      <c r="J1" s="33"/>
    </row>
    <row r="2" spans="2:22" ht="25.9" customHeight="1">
      <c r="B2" s="105" t="s">
        <v>129</v>
      </c>
      <c r="C2" s="106"/>
      <c r="D2" s="106"/>
      <c r="E2" s="106"/>
      <c r="F2" s="106"/>
      <c r="G2" s="106"/>
      <c r="H2" s="33"/>
      <c r="I2" s="33"/>
      <c r="J2" s="33"/>
    </row>
    <row r="3" spans="2:22" ht="8.4499999999999993" customHeight="1">
      <c r="B3" s="33"/>
      <c r="C3" s="33"/>
      <c r="D3" s="33"/>
      <c r="E3" s="33"/>
      <c r="F3" s="33"/>
      <c r="G3" s="33"/>
      <c r="H3" s="33"/>
      <c r="I3" s="33"/>
      <c r="J3" s="33"/>
    </row>
    <row r="4" spans="2:22" ht="15" customHeight="1">
      <c r="B4" s="107" t="s">
        <v>130</v>
      </c>
      <c r="C4" s="108"/>
      <c r="D4" s="33"/>
      <c r="E4" s="33"/>
      <c r="F4" s="33"/>
      <c r="G4" s="33"/>
      <c r="H4" s="33"/>
      <c r="I4" s="33"/>
      <c r="J4" s="33"/>
    </row>
    <row r="5" spans="2:22" ht="15.75" customHeight="1">
      <c r="B5" s="35"/>
      <c r="C5" s="35"/>
      <c r="D5" s="36" t="s">
        <v>131</v>
      </c>
      <c r="E5" s="36" t="s">
        <v>132</v>
      </c>
      <c r="F5" s="36" t="s">
        <v>133</v>
      </c>
      <c r="G5" s="109" t="s">
        <v>134</v>
      </c>
      <c r="H5" s="110"/>
      <c r="I5" s="36" t="s">
        <v>135</v>
      </c>
      <c r="J5" s="38" t="s">
        <v>136</v>
      </c>
      <c r="M5" s="37" t="s">
        <v>131</v>
      </c>
      <c r="N5" s="37" t="s">
        <v>132</v>
      </c>
      <c r="O5" s="37" t="s">
        <v>133</v>
      </c>
      <c r="P5" s="37" t="s">
        <v>134</v>
      </c>
      <c r="Q5" s="37" t="s">
        <v>135</v>
      </c>
      <c r="T5" s="34" t="s">
        <v>139</v>
      </c>
      <c r="U5" s="34" t="s">
        <v>140</v>
      </c>
      <c r="V5" s="34" t="s">
        <v>141</v>
      </c>
    </row>
    <row r="6" spans="2:22" ht="13.5" customHeight="1">
      <c r="B6" s="39">
        <v>2001</v>
      </c>
      <c r="C6" s="40">
        <v>1</v>
      </c>
      <c r="D6" s="41">
        <v>214.03807225999958</v>
      </c>
      <c r="E6" s="41">
        <v>71.271123960000011</v>
      </c>
      <c r="F6" s="41">
        <v>96.884702100000013</v>
      </c>
      <c r="G6" s="100" t="s">
        <v>137</v>
      </c>
      <c r="H6" s="101"/>
      <c r="I6" s="41">
        <v>1056.7202478899997</v>
      </c>
      <c r="J6" s="42">
        <v>1438.9141462099992</v>
      </c>
      <c r="L6" s="34">
        <v>2001</v>
      </c>
      <c r="M6" s="44">
        <f>D18/$J18</f>
        <v>0.12412548106885511</v>
      </c>
      <c r="N6" s="44">
        <f t="shared" ref="N6:O6" si="0">E18/$J18</f>
        <v>4.3335078646166154E-2</v>
      </c>
      <c r="O6" s="44">
        <f t="shared" si="0"/>
        <v>6.1957518294924727E-2</v>
      </c>
      <c r="P6" s="46" t="s">
        <v>138</v>
      </c>
      <c r="Q6" s="44">
        <f>I18/$J18</f>
        <v>0.77058192199005526</v>
      </c>
      <c r="S6" s="34">
        <v>2001</v>
      </c>
      <c r="T6" s="47">
        <f>M6+N6</f>
        <v>0.16746055971502127</v>
      </c>
      <c r="U6" s="47">
        <f>O6</f>
        <v>6.1957518294924727E-2</v>
      </c>
      <c r="V6" s="47">
        <f>Q6</f>
        <v>0.77058192199005526</v>
      </c>
    </row>
    <row r="7" spans="2:22" ht="13.5" customHeight="1">
      <c r="B7" s="39"/>
      <c r="C7" s="40">
        <v>2</v>
      </c>
      <c r="D7" s="41">
        <v>192.48365983999997</v>
      </c>
      <c r="E7" s="41">
        <v>63.057371699999983</v>
      </c>
      <c r="F7" s="41">
        <v>90.384897209999977</v>
      </c>
      <c r="G7" s="100" t="s">
        <v>137</v>
      </c>
      <c r="H7" s="101"/>
      <c r="I7" s="41">
        <v>841.78084650000039</v>
      </c>
      <c r="J7" s="42">
        <v>1187.7067752500002</v>
      </c>
      <c r="L7" s="34">
        <v>2002</v>
      </c>
      <c r="M7" s="44">
        <f>D32/$J$32</f>
        <v>0.12419322621177134</v>
      </c>
      <c r="N7" s="44">
        <f t="shared" ref="N7:O7" si="1">E32/$J$32</f>
        <v>3.534114434891561E-2</v>
      </c>
      <c r="O7" s="44">
        <f t="shared" si="1"/>
        <v>6.3273296298517551E-2</v>
      </c>
      <c r="P7" s="46" t="s">
        <v>138</v>
      </c>
      <c r="Q7" s="44">
        <f>I32/$J$32</f>
        <v>0.77719233314080038</v>
      </c>
      <c r="S7" s="34">
        <v>2002</v>
      </c>
      <c r="T7" s="47">
        <f t="shared" ref="T7:T22" si="2">M7+N7</f>
        <v>0.15953437056068695</v>
      </c>
      <c r="U7" s="47">
        <f t="shared" ref="U7:U14" si="3">O7</f>
        <v>6.3273296298517551E-2</v>
      </c>
      <c r="V7" s="47">
        <f t="shared" ref="V7:V14" si="4">Q7</f>
        <v>0.77719233314080038</v>
      </c>
    </row>
    <row r="8" spans="2:22" ht="13.5" customHeight="1">
      <c r="B8" s="39"/>
      <c r="C8" s="40">
        <v>3</v>
      </c>
      <c r="D8" s="41">
        <v>236.40006537999989</v>
      </c>
      <c r="E8" s="41">
        <v>74.254732860000004</v>
      </c>
      <c r="F8" s="41">
        <v>116.92751398999997</v>
      </c>
      <c r="G8" s="100" t="s">
        <v>137</v>
      </c>
      <c r="H8" s="101"/>
      <c r="I8" s="41">
        <v>2269.2116127500003</v>
      </c>
      <c r="J8" s="42">
        <v>2696.7939249800002</v>
      </c>
      <c r="L8" s="34">
        <v>2003</v>
      </c>
      <c r="M8" s="44">
        <f>D46/$J$46</f>
        <v>0.16696122761771526</v>
      </c>
      <c r="N8" s="44">
        <f t="shared" ref="N8:O8" si="5">E46/$J$46</f>
        <v>5.402247224185746E-2</v>
      </c>
      <c r="O8" s="44">
        <f t="shared" si="5"/>
        <v>7.7923219734065061E-2</v>
      </c>
      <c r="P8" s="46" t="s">
        <v>138</v>
      </c>
      <c r="Q8" s="44">
        <f>I46/$J$46</f>
        <v>0.70109308040636287</v>
      </c>
      <c r="S8" s="34">
        <v>2003</v>
      </c>
      <c r="T8" s="47">
        <f t="shared" si="2"/>
        <v>0.22098369985957272</v>
      </c>
      <c r="U8" s="47">
        <f t="shared" si="3"/>
        <v>7.7923219734065061E-2</v>
      </c>
      <c r="V8" s="47">
        <f t="shared" si="4"/>
        <v>0.70109308040636287</v>
      </c>
    </row>
    <row r="9" spans="2:22" ht="13.5" customHeight="1">
      <c r="B9" s="39"/>
      <c r="C9" s="40">
        <v>4</v>
      </c>
      <c r="D9" s="41">
        <v>210.0905910300001</v>
      </c>
      <c r="E9" s="41">
        <v>70.534334590000057</v>
      </c>
      <c r="F9" s="41">
        <v>85.69918868000002</v>
      </c>
      <c r="G9" s="100" t="s">
        <v>137</v>
      </c>
      <c r="H9" s="101"/>
      <c r="I9" s="41">
        <v>909.77322645000027</v>
      </c>
      <c r="J9" s="42">
        <v>1276.0973407500005</v>
      </c>
      <c r="L9" s="34">
        <v>2004</v>
      </c>
      <c r="M9" s="44">
        <f>D60/$J$60</f>
        <v>0.19689088955031944</v>
      </c>
      <c r="N9" s="44">
        <f t="shared" ref="N9:O9" si="6">E60/$J$60</f>
        <v>4.3732111778623087E-2</v>
      </c>
      <c r="O9" s="44">
        <f t="shared" si="6"/>
        <v>7.5146996380993744E-2</v>
      </c>
      <c r="P9" s="46" t="s">
        <v>138</v>
      </c>
      <c r="Q9" s="44">
        <f>I60/$J$60</f>
        <v>0.68423000229006314</v>
      </c>
      <c r="S9" s="34">
        <v>2004</v>
      </c>
      <c r="T9" s="47">
        <f t="shared" si="2"/>
        <v>0.24062300132894254</v>
      </c>
      <c r="U9" s="47">
        <f t="shared" si="3"/>
        <v>7.5146996380993744E-2</v>
      </c>
      <c r="V9" s="47">
        <f t="shared" si="4"/>
        <v>0.68423000229006314</v>
      </c>
    </row>
    <row r="10" spans="2:22" ht="13.5" customHeight="1">
      <c r="B10" s="39"/>
      <c r="C10" s="40">
        <v>5</v>
      </c>
      <c r="D10" s="41">
        <v>228.50268430999989</v>
      </c>
      <c r="E10" s="41">
        <v>87.696435129999955</v>
      </c>
      <c r="F10" s="41">
        <v>112.6285778</v>
      </c>
      <c r="G10" s="100" t="s">
        <v>137</v>
      </c>
      <c r="H10" s="101"/>
      <c r="I10" s="41">
        <v>1163.9053116100006</v>
      </c>
      <c r="J10" s="42">
        <v>1592.7330088500005</v>
      </c>
      <c r="L10" s="34">
        <v>2005</v>
      </c>
      <c r="M10" s="44">
        <f>D74/$J$74</f>
        <v>0.12105462364769776</v>
      </c>
      <c r="N10" s="44">
        <f t="shared" ref="N10:O10" si="7">E74/$J$74</f>
        <v>4.6977638884486632E-2</v>
      </c>
      <c r="O10" s="44">
        <f t="shared" si="7"/>
        <v>8.0197067130108463E-2</v>
      </c>
      <c r="P10" s="46" t="s">
        <v>138</v>
      </c>
      <c r="Q10" s="44">
        <f>I74/$J$74</f>
        <v>0.75177067033770884</v>
      </c>
      <c r="S10" s="34">
        <v>2005</v>
      </c>
      <c r="T10" s="47">
        <f t="shared" si="2"/>
        <v>0.1680322625321844</v>
      </c>
      <c r="U10" s="47">
        <f t="shared" si="3"/>
        <v>8.0197067130108463E-2</v>
      </c>
      <c r="V10" s="47">
        <f t="shared" si="4"/>
        <v>0.75177067033770884</v>
      </c>
    </row>
    <row r="11" spans="2:22" ht="13.5" customHeight="1">
      <c r="B11" s="39"/>
      <c r="C11" s="40">
        <v>6</v>
      </c>
      <c r="D11" s="41">
        <v>292.09440742999919</v>
      </c>
      <c r="E11" s="41">
        <v>88.373508710000024</v>
      </c>
      <c r="F11" s="41">
        <v>124.13356236000003</v>
      </c>
      <c r="G11" s="100" t="s">
        <v>137</v>
      </c>
      <c r="H11" s="101"/>
      <c r="I11" s="41">
        <v>1821.2977128100015</v>
      </c>
      <c r="J11" s="42">
        <v>2325.8991913100008</v>
      </c>
      <c r="L11" s="34">
        <v>2006</v>
      </c>
      <c r="M11" s="44">
        <f>D88/$J$88</f>
        <v>9.2777298600895203E-2</v>
      </c>
      <c r="N11" s="44">
        <f t="shared" ref="N11:O11" si="8">E88/$J$88</f>
        <v>4.4228034813400319E-2</v>
      </c>
      <c r="O11" s="44">
        <f t="shared" si="8"/>
        <v>7.9631606791301657E-2</v>
      </c>
      <c r="P11" s="46" t="s">
        <v>138</v>
      </c>
      <c r="Q11" s="44">
        <f>I88/$J$88</f>
        <v>0.78336305979440002</v>
      </c>
      <c r="S11" s="34">
        <v>2006</v>
      </c>
      <c r="T11" s="47">
        <f t="shared" si="2"/>
        <v>0.13700533341429552</v>
      </c>
      <c r="U11" s="47">
        <f t="shared" si="3"/>
        <v>7.9631606791301657E-2</v>
      </c>
      <c r="V11" s="47">
        <f t="shared" si="4"/>
        <v>0.78336305979440002</v>
      </c>
    </row>
    <row r="12" spans="2:22" ht="13.5" customHeight="1">
      <c r="B12" s="39"/>
      <c r="C12" s="40">
        <v>7</v>
      </c>
      <c r="D12" s="41">
        <v>316.37537230999942</v>
      </c>
      <c r="E12" s="41">
        <v>99.001880590000013</v>
      </c>
      <c r="F12" s="41">
        <v>124.66161123999997</v>
      </c>
      <c r="G12" s="100" t="s">
        <v>137</v>
      </c>
      <c r="H12" s="101"/>
      <c r="I12" s="41">
        <v>740.61159498000006</v>
      </c>
      <c r="J12" s="42">
        <v>1280.6504591199996</v>
      </c>
      <c r="L12" s="34">
        <v>2007</v>
      </c>
      <c r="M12" s="44">
        <f>D102/$J$102</f>
        <v>0.1006453908294082</v>
      </c>
      <c r="N12" s="44">
        <f t="shared" ref="N12:O12" si="9">E102/$J$102</f>
        <v>5.3269508727407718E-2</v>
      </c>
      <c r="O12" s="44">
        <f t="shared" si="9"/>
        <v>9.3674011402215096E-2</v>
      </c>
      <c r="P12" s="46" t="s">
        <v>138</v>
      </c>
      <c r="Q12" s="44">
        <f>I102/$J$102</f>
        <v>0.75241108904096654</v>
      </c>
      <c r="S12" s="34">
        <v>2007</v>
      </c>
      <c r="T12" s="47">
        <f t="shared" si="2"/>
        <v>0.15391489955681592</v>
      </c>
      <c r="U12" s="47">
        <f t="shared" si="3"/>
        <v>9.3674011402215096E-2</v>
      </c>
      <c r="V12" s="47">
        <f t="shared" si="4"/>
        <v>0.75241108904096654</v>
      </c>
    </row>
    <row r="13" spans="2:22" ht="13.5" customHeight="1">
      <c r="B13" s="39"/>
      <c r="C13" s="40">
        <v>8</v>
      </c>
      <c r="D13" s="41">
        <v>234.30514121999988</v>
      </c>
      <c r="E13" s="41">
        <v>92.49798149999998</v>
      </c>
      <c r="F13" s="41">
        <v>145.39306007999997</v>
      </c>
      <c r="G13" s="100" t="s">
        <v>137</v>
      </c>
      <c r="H13" s="101"/>
      <c r="I13" s="41">
        <v>2925.1382015199988</v>
      </c>
      <c r="J13" s="42">
        <v>3397.3343843199987</v>
      </c>
      <c r="L13" s="34">
        <v>2008</v>
      </c>
      <c r="M13" s="44">
        <f>D116/$J$116</f>
        <v>8.9569820588303789E-2</v>
      </c>
      <c r="N13" s="44">
        <f t="shared" ref="N13:O13" si="10">E116/$J$116</f>
        <v>5.7229741893992644E-2</v>
      </c>
      <c r="O13" s="44">
        <f t="shared" si="10"/>
        <v>9.3590881447994018E-2</v>
      </c>
      <c r="P13" s="46" t="s">
        <v>138</v>
      </c>
      <c r="Q13" s="44">
        <f>I116/$J$116</f>
        <v>0.7596095560697107</v>
      </c>
      <c r="S13" s="34">
        <v>2008</v>
      </c>
      <c r="T13" s="47">
        <f t="shared" si="2"/>
        <v>0.14679956248229642</v>
      </c>
      <c r="U13" s="47">
        <f t="shared" si="3"/>
        <v>9.3590881447994018E-2</v>
      </c>
      <c r="V13" s="47">
        <f t="shared" si="4"/>
        <v>0.7596095560697107</v>
      </c>
    </row>
    <row r="14" spans="2:22" ht="13.5" customHeight="1">
      <c r="B14" s="39"/>
      <c r="C14" s="40">
        <v>9</v>
      </c>
      <c r="D14" s="41">
        <v>255.70299276999998</v>
      </c>
      <c r="E14" s="41">
        <v>113.97471885999998</v>
      </c>
      <c r="F14" s="41">
        <v>128.37270076000004</v>
      </c>
      <c r="G14" s="100" t="s">
        <v>137</v>
      </c>
      <c r="H14" s="101"/>
      <c r="I14" s="41">
        <v>1210.0724874699999</v>
      </c>
      <c r="J14" s="42">
        <v>1708.12289986</v>
      </c>
      <c r="L14" s="34">
        <v>2009</v>
      </c>
      <c r="M14" s="44">
        <f>D130/$J$130</f>
        <v>7.960415295265362E-2</v>
      </c>
      <c r="N14" s="44">
        <f t="shared" ref="N14:O19" si="11">E130/$J$130</f>
        <v>4.2665417453176376E-2</v>
      </c>
      <c r="O14" s="44">
        <f t="shared" si="11"/>
        <v>5.3145428769169785E-2</v>
      </c>
      <c r="P14" s="46" t="s">
        <v>138</v>
      </c>
      <c r="Q14" s="44">
        <f>I130/$J$130</f>
        <v>0.82458500082500674</v>
      </c>
      <c r="S14" s="34">
        <v>2009</v>
      </c>
      <c r="T14" s="47">
        <f t="shared" si="2"/>
        <v>0.12226957040583</v>
      </c>
      <c r="U14" s="47">
        <f t="shared" si="3"/>
        <v>5.3145428769169785E-2</v>
      </c>
      <c r="V14" s="47">
        <f t="shared" si="4"/>
        <v>0.82458500082500674</v>
      </c>
    </row>
    <row r="15" spans="2:22" ht="13.5" customHeight="1">
      <c r="B15" s="39"/>
      <c r="C15" s="40">
        <v>10</v>
      </c>
      <c r="D15" s="41">
        <v>308.32273109999977</v>
      </c>
      <c r="E15" s="41">
        <v>111.81980586000006</v>
      </c>
      <c r="F15" s="41">
        <v>174.10156773999989</v>
      </c>
      <c r="G15" s="100" t="s">
        <v>137</v>
      </c>
      <c r="H15" s="101"/>
      <c r="I15" s="41">
        <v>1722.5132410299987</v>
      </c>
      <c r="J15" s="42">
        <v>2316.7573457299986</v>
      </c>
      <c r="L15" s="34">
        <v>2010</v>
      </c>
      <c r="M15" s="44">
        <f>D144/$J$144</f>
        <v>0.12841368891844632</v>
      </c>
      <c r="N15" s="44">
        <f t="shared" ref="N15:P15" si="12">E144/$J$144</f>
        <v>6.0955486079056626E-2</v>
      </c>
      <c r="O15" s="44">
        <f t="shared" si="11"/>
        <v>0</v>
      </c>
      <c r="P15" s="44">
        <f t="shared" si="12"/>
        <v>2.7806569757548531E-2</v>
      </c>
      <c r="Q15" s="44">
        <f>I144/$J$144</f>
        <v>0.70157483399139386</v>
      </c>
      <c r="S15" s="34">
        <v>2010</v>
      </c>
      <c r="T15" s="47">
        <f t="shared" si="2"/>
        <v>0.18936917499750294</v>
      </c>
      <c r="U15" s="47">
        <f>O15+P15</f>
        <v>2.7806569757548531E-2</v>
      </c>
      <c r="V15" s="47">
        <f>Q15+P15</f>
        <v>0.72938140374894245</v>
      </c>
    </row>
    <row r="16" spans="2:22" ht="13.5" customHeight="1">
      <c r="B16" s="39"/>
      <c r="C16" s="40">
        <v>11</v>
      </c>
      <c r="D16" s="41">
        <v>304.03268579999997</v>
      </c>
      <c r="E16" s="41">
        <v>90.880988119999955</v>
      </c>
      <c r="F16" s="41">
        <v>156.48536482000003</v>
      </c>
      <c r="G16" s="100" t="s">
        <v>137</v>
      </c>
      <c r="H16" s="101"/>
      <c r="I16" s="41">
        <v>2073.0688913799991</v>
      </c>
      <c r="J16" s="42">
        <v>2624.467930119999</v>
      </c>
      <c r="L16" s="34">
        <v>2011</v>
      </c>
      <c r="M16" s="44">
        <f>D158/$J$158</f>
        <v>0.16774650850314468</v>
      </c>
      <c r="N16" s="44">
        <f t="shared" ref="N16:P16" si="13">E158/$J$158</f>
        <v>8.6394325693556998E-2</v>
      </c>
      <c r="O16" s="44">
        <f t="shared" si="11"/>
        <v>8.3846993467816024E-3</v>
      </c>
      <c r="P16" s="44">
        <f t="shared" si="13"/>
        <v>6.5280499456370267E-2</v>
      </c>
      <c r="Q16" s="44">
        <f>I158/$J$158</f>
        <v>0.57712603706571053</v>
      </c>
      <c r="S16" s="34">
        <v>2011</v>
      </c>
      <c r="T16" s="47">
        <f t="shared" si="2"/>
        <v>0.25414083419670169</v>
      </c>
      <c r="U16" s="47">
        <f t="shared" ref="U16:U22" si="14">O16+P16</f>
        <v>7.3665198803151866E-2</v>
      </c>
      <c r="V16" s="47">
        <f t="shared" ref="V16:V22" si="15">Q16+P16</f>
        <v>0.6424065365220808</v>
      </c>
    </row>
    <row r="17" spans="2:22" ht="13.5" customHeight="1">
      <c r="B17" s="39"/>
      <c r="C17" s="40">
        <v>12</v>
      </c>
      <c r="D17" s="41">
        <v>337.6648777700006</v>
      </c>
      <c r="E17" s="41">
        <v>129.39720684000002</v>
      </c>
      <c r="F17" s="41">
        <v>206.68055461</v>
      </c>
      <c r="G17" s="100" t="s">
        <v>137</v>
      </c>
      <c r="H17" s="101"/>
      <c r="I17" s="41">
        <v>2697.3048310999993</v>
      </c>
      <c r="J17" s="42">
        <v>3371.0474703199998</v>
      </c>
      <c r="L17" s="34">
        <v>2012</v>
      </c>
      <c r="M17" s="44">
        <f>D172/$J$172</f>
        <v>0.15313892832565651</v>
      </c>
      <c r="N17" s="44">
        <f t="shared" ref="N17:P17" si="16">E172/$J$172</f>
        <v>8.0181176075417387E-2</v>
      </c>
      <c r="O17" s="44">
        <f t="shared" si="11"/>
        <v>6.8824173099464887E-3</v>
      </c>
      <c r="P17" s="44">
        <f t="shared" si="16"/>
        <v>5.2305195256814235E-2</v>
      </c>
      <c r="Q17" s="44">
        <f>I172/$J$172</f>
        <v>0.62638451991560984</v>
      </c>
      <c r="S17" s="34">
        <v>2012</v>
      </c>
      <c r="T17" s="47">
        <f t="shared" si="2"/>
        <v>0.2333201044010739</v>
      </c>
      <c r="U17" s="47">
        <f t="shared" si="14"/>
        <v>5.9187612566760722E-2</v>
      </c>
      <c r="V17" s="47">
        <f t="shared" si="15"/>
        <v>0.67868971517242405</v>
      </c>
    </row>
    <row r="18" spans="2:22" ht="13.5" customHeight="1">
      <c r="B18" s="39">
        <v>2001</v>
      </c>
      <c r="C18" s="43"/>
      <c r="D18" s="41">
        <v>3130.0132812200345</v>
      </c>
      <c r="E18" s="41">
        <v>1092.7600887199999</v>
      </c>
      <c r="F18" s="41">
        <v>1562.3533013899994</v>
      </c>
      <c r="G18" s="100" t="s">
        <v>137</v>
      </c>
      <c r="H18" s="101"/>
      <c r="I18" s="41">
        <v>19431.398205489993</v>
      </c>
      <c r="J18" s="42">
        <v>25216.524876819996</v>
      </c>
      <c r="K18" s="44"/>
      <c r="L18" s="34">
        <v>2013</v>
      </c>
      <c r="M18" s="44">
        <f>D186/$J$186</f>
        <v>0.16115063806906976</v>
      </c>
      <c r="N18" s="44">
        <f t="shared" ref="N18:P18" si="17">E186/$J$186</f>
        <v>8.7719708288043013E-2</v>
      </c>
      <c r="O18" s="44">
        <f t="shared" si="11"/>
        <v>6.8961782354896254E-3</v>
      </c>
      <c r="P18" s="44">
        <f t="shared" si="17"/>
        <v>5.5539606629217433E-2</v>
      </c>
      <c r="Q18" s="44">
        <f>I186/$J$186</f>
        <v>0.6107569297436668</v>
      </c>
      <c r="S18" s="34">
        <v>2013</v>
      </c>
      <c r="T18" s="47">
        <f t="shared" si="2"/>
        <v>0.24887034635711278</v>
      </c>
      <c r="U18" s="47">
        <f t="shared" si="14"/>
        <v>6.2435784864707057E-2</v>
      </c>
      <c r="V18" s="47">
        <f t="shared" si="15"/>
        <v>0.66629653637288422</v>
      </c>
    </row>
    <row r="19" spans="2:22" ht="13.5" customHeight="1">
      <c r="B19" s="45"/>
      <c r="C19" s="45"/>
      <c r="D19" s="45"/>
      <c r="E19" s="45"/>
      <c r="F19" s="45"/>
      <c r="G19" s="98"/>
      <c r="H19" s="99"/>
      <c r="I19" s="45"/>
      <c r="J19" s="45"/>
      <c r="L19" s="34">
        <v>2014</v>
      </c>
      <c r="M19" s="44">
        <f>D200/$J$200</f>
        <v>0.15276526330988505</v>
      </c>
      <c r="N19" s="44">
        <f t="shared" ref="N19:P19" si="18">E200/$J$200</f>
        <v>8.4774262597515346E-2</v>
      </c>
      <c r="O19" s="44">
        <f t="shared" si="11"/>
        <v>7.8483606397149169E-3</v>
      </c>
      <c r="P19" s="44">
        <f t="shared" si="18"/>
        <v>5.7605619789062056E-2</v>
      </c>
      <c r="Q19" s="44">
        <f>I200/$J$200</f>
        <v>0.62629929118306871</v>
      </c>
      <c r="S19" s="34">
        <v>2014</v>
      </c>
      <c r="T19" s="47">
        <f t="shared" si="2"/>
        <v>0.23753952590740041</v>
      </c>
      <c r="U19" s="47">
        <f t="shared" si="14"/>
        <v>6.5453980428776967E-2</v>
      </c>
      <c r="V19" s="47">
        <f t="shared" si="15"/>
        <v>0.6839049109721308</v>
      </c>
    </row>
    <row r="20" spans="2:22" ht="13.5" customHeight="1">
      <c r="B20" s="39">
        <v>2002</v>
      </c>
      <c r="C20" s="40">
        <v>1</v>
      </c>
      <c r="D20" s="41">
        <v>292.26316566999975</v>
      </c>
      <c r="E20" s="41">
        <v>92.445581349999983</v>
      </c>
      <c r="F20" s="41">
        <v>101.68048943000007</v>
      </c>
      <c r="G20" s="100" t="s">
        <v>137</v>
      </c>
      <c r="H20" s="101"/>
      <c r="I20" s="41">
        <v>1316.0256117600011</v>
      </c>
      <c r="J20" s="42">
        <v>1802.4148482100009</v>
      </c>
      <c r="L20" s="34">
        <v>2015</v>
      </c>
      <c r="M20" s="44">
        <f>D214/$J$214</f>
        <v>0.14022744994188699</v>
      </c>
      <c r="N20" s="44">
        <f t="shared" ref="N20:P20" si="19">E214/$J$214</f>
        <v>7.3589471980697652E-2</v>
      </c>
      <c r="O20" s="44">
        <f t="shared" si="19"/>
        <v>6.0956878668844069E-2</v>
      </c>
      <c r="P20" s="44">
        <f t="shared" si="19"/>
        <v>5.9410631004398931E-2</v>
      </c>
      <c r="Q20" s="44">
        <f>I214/J214</f>
        <v>0.66581556840417244</v>
      </c>
      <c r="S20" s="52">
        <v>2015</v>
      </c>
      <c r="T20" s="47">
        <f t="shared" si="2"/>
        <v>0.21381692192258464</v>
      </c>
      <c r="U20" s="47">
        <f t="shared" si="14"/>
        <v>0.120367509673243</v>
      </c>
      <c r="V20" s="47">
        <f t="shared" si="15"/>
        <v>0.72522619940857136</v>
      </c>
    </row>
    <row r="21" spans="2:22" ht="13.5" customHeight="1">
      <c r="B21" s="39"/>
      <c r="C21" s="40">
        <v>2</v>
      </c>
      <c r="D21" s="41">
        <v>276.68690782999988</v>
      </c>
      <c r="E21" s="41">
        <v>66.322964979999938</v>
      </c>
      <c r="F21" s="41">
        <v>82.618639660000014</v>
      </c>
      <c r="G21" s="100" t="s">
        <v>137</v>
      </c>
      <c r="H21" s="101"/>
      <c r="I21" s="41">
        <v>2133.2493849599991</v>
      </c>
      <c r="J21" s="42">
        <v>2558.8778974299989</v>
      </c>
      <c r="L21" s="34">
        <v>2016</v>
      </c>
      <c r="M21" s="44">
        <f>D228/$J$228</f>
        <v>0.15330557967811159</v>
      </c>
      <c r="N21" s="44">
        <f>E228/$J$228</f>
        <v>8.0174088130734553E-2</v>
      </c>
      <c r="O21" s="44">
        <f>F228/$J$228</f>
        <v>7.5175173515665411E-2</v>
      </c>
      <c r="P21" s="44"/>
      <c r="Q21" s="44">
        <f>I228/$J$228</f>
        <v>0.69134515867549184</v>
      </c>
      <c r="S21" s="34">
        <v>2016</v>
      </c>
      <c r="T21" s="47">
        <f t="shared" si="2"/>
        <v>0.23347966780884616</v>
      </c>
      <c r="U21" s="47">
        <f t="shared" si="14"/>
        <v>7.5175173515665411E-2</v>
      </c>
      <c r="V21" s="47">
        <f t="shared" si="15"/>
        <v>0.69134515867549184</v>
      </c>
    </row>
    <row r="22" spans="2:22" ht="13.5" customHeight="1">
      <c r="B22" s="39"/>
      <c r="C22" s="40">
        <v>3</v>
      </c>
      <c r="D22" s="41">
        <v>320.00978505000018</v>
      </c>
      <c r="E22" s="41">
        <v>87.394450919999926</v>
      </c>
      <c r="F22" s="41">
        <v>215.59237618999998</v>
      </c>
      <c r="G22" s="100" t="s">
        <v>137</v>
      </c>
      <c r="H22" s="101"/>
      <c r="I22" s="41">
        <v>1083.5487709800004</v>
      </c>
      <c r="J22" s="42">
        <v>1706.5453831400005</v>
      </c>
      <c r="L22" s="65">
        <v>42948</v>
      </c>
      <c r="M22" s="44">
        <f>D238/$J$238</f>
        <v>0.14615160434172267</v>
      </c>
      <c r="N22" s="44">
        <f t="shared" ref="N22:O22" si="20">E238/$J$238</f>
        <v>0.10596019123513066</v>
      </c>
      <c r="O22" s="44">
        <f t="shared" si="20"/>
        <v>0.15833628105957967</v>
      </c>
      <c r="P22" s="44"/>
      <c r="Q22" s="44">
        <f>I238/$J$238</f>
        <v>0.58955414806262085</v>
      </c>
      <c r="S22" s="65">
        <v>42948</v>
      </c>
      <c r="T22" s="47">
        <f t="shared" si="2"/>
        <v>0.25211179557685331</v>
      </c>
      <c r="U22" s="47">
        <f t="shared" si="14"/>
        <v>0.15833628105957967</v>
      </c>
      <c r="V22" s="47">
        <f t="shared" si="15"/>
        <v>0.58955414806262085</v>
      </c>
    </row>
    <row r="23" spans="2:22" ht="13.5" customHeight="1">
      <c r="B23" s="39"/>
      <c r="C23" s="40">
        <v>4</v>
      </c>
      <c r="D23" s="41">
        <v>273.48983108999971</v>
      </c>
      <c r="E23" s="41">
        <v>94.938477230000018</v>
      </c>
      <c r="F23" s="41">
        <v>103.38853004000001</v>
      </c>
      <c r="G23" s="100" t="s">
        <v>137</v>
      </c>
      <c r="H23" s="101"/>
      <c r="I23" s="41">
        <v>1177.6205926499999</v>
      </c>
      <c r="J23" s="42">
        <v>1649.4374310099997</v>
      </c>
    </row>
    <row r="24" spans="2:22" ht="13.5" customHeight="1">
      <c r="B24" s="39"/>
      <c r="C24" s="40">
        <v>5</v>
      </c>
      <c r="D24" s="41">
        <v>290.10044793000003</v>
      </c>
      <c r="E24" s="41">
        <v>117.06346769000004</v>
      </c>
      <c r="F24" s="41">
        <v>192.59259225000002</v>
      </c>
      <c r="G24" s="100" t="s">
        <v>137</v>
      </c>
      <c r="H24" s="101"/>
      <c r="I24" s="41">
        <v>2052.8299021300018</v>
      </c>
      <c r="J24" s="42">
        <v>2652.5864100000017</v>
      </c>
    </row>
    <row r="25" spans="2:22" ht="13.5" customHeight="1">
      <c r="B25" s="39"/>
      <c r="C25" s="40">
        <v>6</v>
      </c>
      <c r="D25" s="41">
        <v>287.57502237999955</v>
      </c>
      <c r="E25" s="41">
        <v>93.457343649999927</v>
      </c>
      <c r="F25" s="41">
        <v>117.77936142</v>
      </c>
      <c r="G25" s="100" t="s">
        <v>137</v>
      </c>
      <c r="H25" s="101"/>
      <c r="I25" s="41">
        <v>2354.1643914900001</v>
      </c>
      <c r="J25" s="42">
        <v>2852.9761189399997</v>
      </c>
    </row>
    <row r="26" spans="2:22" ht="13.5" customHeight="1">
      <c r="B26" s="39"/>
      <c r="C26" s="40">
        <v>7</v>
      </c>
      <c r="D26" s="41">
        <v>458.74669810000069</v>
      </c>
      <c r="E26" s="41">
        <v>101.34298278999998</v>
      </c>
      <c r="F26" s="41">
        <v>347.59494348000004</v>
      </c>
      <c r="G26" s="100" t="s">
        <v>137</v>
      </c>
      <c r="H26" s="101"/>
      <c r="I26" s="41">
        <v>1970.9659978099999</v>
      </c>
      <c r="J26" s="42">
        <v>2878.6506221800005</v>
      </c>
    </row>
    <row r="27" spans="2:22" ht="13.5" customHeight="1">
      <c r="B27" s="39"/>
      <c r="C27" s="40">
        <v>8</v>
      </c>
      <c r="D27" s="41">
        <v>382.34015076000071</v>
      </c>
      <c r="E27" s="41">
        <v>117.14583680000008</v>
      </c>
      <c r="F27" s="41">
        <v>161.41130578999994</v>
      </c>
      <c r="G27" s="100" t="s">
        <v>137</v>
      </c>
      <c r="H27" s="101"/>
      <c r="I27" s="41">
        <v>4157.5603733599974</v>
      </c>
      <c r="J27" s="42">
        <v>4818.4576667099982</v>
      </c>
    </row>
    <row r="28" spans="2:22" ht="13.5" customHeight="1">
      <c r="B28" s="39"/>
      <c r="C28" s="40">
        <v>9</v>
      </c>
      <c r="D28" s="41">
        <v>309.51962920000011</v>
      </c>
      <c r="E28" s="41">
        <v>105.97291933000008</v>
      </c>
      <c r="F28" s="41">
        <v>235.96755152999998</v>
      </c>
      <c r="G28" s="100" t="s">
        <v>137</v>
      </c>
      <c r="H28" s="101"/>
      <c r="I28" s="41">
        <v>3060.5727675999974</v>
      </c>
      <c r="J28" s="42">
        <v>3712.0328676599975</v>
      </c>
    </row>
    <row r="29" spans="2:22" ht="13.5" customHeight="1">
      <c r="B29" s="39"/>
      <c r="C29" s="40">
        <v>10</v>
      </c>
      <c r="D29" s="41">
        <v>595.64709655999911</v>
      </c>
      <c r="E29" s="41">
        <v>157.28417719999996</v>
      </c>
      <c r="F29" s="41">
        <v>293.20589925999997</v>
      </c>
      <c r="G29" s="100" t="s">
        <v>137</v>
      </c>
      <c r="H29" s="101"/>
      <c r="I29" s="41">
        <v>3323.5137614300002</v>
      </c>
      <c r="J29" s="42">
        <v>4369.6509344499991</v>
      </c>
    </row>
    <row r="30" spans="2:22" ht="13.5" customHeight="1">
      <c r="B30" s="39"/>
      <c r="C30" s="40">
        <v>11</v>
      </c>
      <c r="D30" s="41">
        <v>185.43671785999999</v>
      </c>
      <c r="E30" s="41">
        <v>134.66282834000003</v>
      </c>
      <c r="F30" s="41">
        <v>212.62304475999994</v>
      </c>
      <c r="G30" s="100" t="s">
        <v>137</v>
      </c>
      <c r="H30" s="101"/>
      <c r="I30" s="41">
        <v>2789.130422589998</v>
      </c>
      <c r="J30" s="42">
        <v>3321.8530135499977</v>
      </c>
    </row>
    <row r="31" spans="2:22" ht="13.5" customHeight="1">
      <c r="B31" s="39"/>
      <c r="C31" s="40">
        <v>12</v>
      </c>
      <c r="D31" s="41">
        <v>975.40464254999858</v>
      </c>
      <c r="E31" s="41">
        <v>154.40885801000005</v>
      </c>
      <c r="F31" s="41">
        <v>303.18594196000004</v>
      </c>
      <c r="G31" s="100" t="s">
        <v>137</v>
      </c>
      <c r="H31" s="101"/>
      <c r="I31" s="41">
        <v>3662.789225739999</v>
      </c>
      <c r="J31" s="42">
        <v>5095.7886682599974</v>
      </c>
    </row>
    <row r="32" spans="2:22" ht="13.5" customHeight="1">
      <c r="B32" s="39">
        <v>2002</v>
      </c>
      <c r="C32" s="43"/>
      <c r="D32" s="41">
        <v>4647.2200949800053</v>
      </c>
      <c r="E32" s="41">
        <v>1322.4398882900007</v>
      </c>
      <c r="F32" s="41">
        <v>2367.6406757700001</v>
      </c>
      <c r="G32" s="100" t="s">
        <v>137</v>
      </c>
      <c r="H32" s="101"/>
      <c r="I32" s="41">
        <v>29081.971202500165</v>
      </c>
      <c r="J32" s="42">
        <v>37419.271861539986</v>
      </c>
      <c r="K32" s="44"/>
      <c r="L32" s="44"/>
      <c r="M32" s="44"/>
      <c r="N32" s="44"/>
      <c r="O32" s="44"/>
      <c r="P32" s="44"/>
    </row>
    <row r="33" spans="2:16" ht="13.5" customHeight="1">
      <c r="B33" s="45"/>
      <c r="C33" s="45"/>
      <c r="D33" s="45"/>
      <c r="E33" s="45"/>
      <c r="F33" s="45"/>
      <c r="G33" s="98"/>
      <c r="H33" s="99"/>
      <c r="I33" s="45"/>
      <c r="J33" s="45"/>
    </row>
    <row r="34" spans="2:16" ht="13.5" customHeight="1">
      <c r="B34" s="39">
        <v>2003</v>
      </c>
      <c r="C34" s="40">
        <v>1</v>
      </c>
      <c r="D34" s="41">
        <v>214.98319313999997</v>
      </c>
      <c r="E34" s="41">
        <v>124.67714232000002</v>
      </c>
      <c r="F34" s="41">
        <v>126.83740053999995</v>
      </c>
      <c r="G34" s="100" t="s">
        <v>137</v>
      </c>
      <c r="H34" s="101"/>
      <c r="I34" s="41">
        <v>1336.8289315200004</v>
      </c>
      <c r="J34" s="42">
        <v>1803.3266675200002</v>
      </c>
    </row>
    <row r="35" spans="2:16" ht="13.5" customHeight="1">
      <c r="B35" s="39"/>
      <c r="C35" s="40">
        <v>2</v>
      </c>
      <c r="D35" s="41">
        <v>242.04570420999994</v>
      </c>
      <c r="E35" s="41">
        <v>143.45352742000006</v>
      </c>
      <c r="F35" s="41">
        <v>203.56191772999998</v>
      </c>
      <c r="G35" s="100" t="s">
        <v>137</v>
      </c>
      <c r="H35" s="101"/>
      <c r="I35" s="41">
        <v>1451.4106062299993</v>
      </c>
      <c r="J35" s="42">
        <v>2040.4717555899992</v>
      </c>
    </row>
    <row r="36" spans="2:16" ht="13.5" customHeight="1">
      <c r="B36" s="39"/>
      <c r="C36" s="40">
        <v>3</v>
      </c>
      <c r="D36" s="41">
        <v>332.64502258999971</v>
      </c>
      <c r="E36" s="41">
        <v>108.80741663000001</v>
      </c>
      <c r="F36" s="41">
        <v>128.18074083999997</v>
      </c>
      <c r="G36" s="100" t="s">
        <v>137</v>
      </c>
      <c r="H36" s="101"/>
      <c r="I36" s="41">
        <v>1094.8865091300006</v>
      </c>
      <c r="J36" s="42">
        <v>1664.5196891900005</v>
      </c>
    </row>
    <row r="37" spans="2:16" ht="13.5" customHeight="1">
      <c r="B37" s="39"/>
      <c r="C37" s="40">
        <v>4</v>
      </c>
      <c r="D37" s="41">
        <v>327.49928481000006</v>
      </c>
      <c r="E37" s="41">
        <v>143.89542313999996</v>
      </c>
      <c r="F37" s="41">
        <v>117.86894083000004</v>
      </c>
      <c r="G37" s="100" t="s">
        <v>137</v>
      </c>
      <c r="H37" s="101"/>
      <c r="I37" s="41">
        <v>847.1707478200002</v>
      </c>
      <c r="J37" s="42">
        <v>1436.4343966000001</v>
      </c>
    </row>
    <row r="38" spans="2:16" ht="13.5" customHeight="1">
      <c r="B38" s="39"/>
      <c r="C38" s="40">
        <v>5</v>
      </c>
      <c r="D38" s="41">
        <v>416.44748753999983</v>
      </c>
      <c r="E38" s="41">
        <v>180.2675042699999</v>
      </c>
      <c r="F38" s="41">
        <v>166.00189578999985</v>
      </c>
      <c r="G38" s="100" t="s">
        <v>137</v>
      </c>
      <c r="H38" s="101"/>
      <c r="I38" s="41">
        <v>1045.1133081300004</v>
      </c>
      <c r="J38" s="42">
        <v>1807.83019573</v>
      </c>
    </row>
    <row r="39" spans="2:16" ht="13.5" customHeight="1">
      <c r="B39" s="39"/>
      <c r="C39" s="40">
        <v>6</v>
      </c>
      <c r="D39" s="41">
        <v>547.63594913999975</v>
      </c>
      <c r="E39" s="41">
        <v>168.37770469000006</v>
      </c>
      <c r="F39" s="41">
        <v>198.02641676000007</v>
      </c>
      <c r="G39" s="100" t="s">
        <v>137</v>
      </c>
      <c r="H39" s="101"/>
      <c r="I39" s="41">
        <v>2545.6852324799993</v>
      </c>
      <c r="J39" s="42">
        <v>3459.7253030699994</v>
      </c>
    </row>
    <row r="40" spans="2:16" ht="13.5" customHeight="1">
      <c r="B40" s="39"/>
      <c r="C40" s="40">
        <v>7</v>
      </c>
      <c r="D40" s="41">
        <v>743.60537116000012</v>
      </c>
      <c r="E40" s="41">
        <v>152.27966683000011</v>
      </c>
      <c r="F40" s="41">
        <v>283.28425971999997</v>
      </c>
      <c r="G40" s="100" t="s">
        <v>137</v>
      </c>
      <c r="H40" s="101"/>
      <c r="I40" s="41">
        <v>1993.42466648</v>
      </c>
      <c r="J40" s="42">
        <v>3172.5939641900004</v>
      </c>
    </row>
    <row r="41" spans="2:16" ht="13.5" customHeight="1">
      <c r="B41" s="39"/>
      <c r="C41" s="40">
        <v>8</v>
      </c>
      <c r="D41" s="41">
        <v>413.46098670000009</v>
      </c>
      <c r="E41" s="41">
        <v>164.27131440999995</v>
      </c>
      <c r="F41" s="41">
        <v>210.47983216000003</v>
      </c>
      <c r="G41" s="100" t="s">
        <v>137</v>
      </c>
      <c r="H41" s="101"/>
      <c r="I41" s="41">
        <v>799.2924174699998</v>
      </c>
      <c r="J41" s="42">
        <v>1587.5045507399998</v>
      </c>
    </row>
    <row r="42" spans="2:16" ht="13.5" customHeight="1">
      <c r="B42" s="39"/>
      <c r="C42" s="40">
        <v>9</v>
      </c>
      <c r="D42" s="41">
        <v>514.97800560999997</v>
      </c>
      <c r="E42" s="41">
        <v>160.5123950599999</v>
      </c>
      <c r="F42" s="41">
        <v>223.24113680000013</v>
      </c>
      <c r="G42" s="100" t="s">
        <v>137</v>
      </c>
      <c r="H42" s="101"/>
      <c r="I42" s="41">
        <v>1098.5374286100005</v>
      </c>
      <c r="J42" s="42">
        <v>1997.2689660800006</v>
      </c>
    </row>
    <row r="43" spans="2:16" ht="13.5" customHeight="1">
      <c r="B43" s="39"/>
      <c r="C43" s="40">
        <v>10</v>
      </c>
      <c r="D43" s="41">
        <v>709.80192088000069</v>
      </c>
      <c r="E43" s="41">
        <v>162.98950200999994</v>
      </c>
      <c r="F43" s="41">
        <v>273.1580463200001</v>
      </c>
      <c r="G43" s="100" t="s">
        <v>137</v>
      </c>
      <c r="H43" s="101"/>
      <c r="I43" s="41">
        <v>2096.1500988699995</v>
      </c>
      <c r="J43" s="42">
        <v>3242.0995680800002</v>
      </c>
    </row>
    <row r="44" spans="2:16" ht="13.5" customHeight="1">
      <c r="B44" s="39"/>
      <c r="C44" s="40">
        <v>11</v>
      </c>
      <c r="D44" s="41">
        <v>598.11254729000029</v>
      </c>
      <c r="E44" s="41">
        <v>157.05080776999995</v>
      </c>
      <c r="F44" s="41">
        <v>356.78406311999993</v>
      </c>
      <c r="G44" s="100" t="s">
        <v>137</v>
      </c>
      <c r="H44" s="101"/>
      <c r="I44" s="41">
        <v>5232.6306852299958</v>
      </c>
      <c r="J44" s="42">
        <v>6344.5781034099964</v>
      </c>
    </row>
    <row r="45" spans="2:16" ht="13.5" customHeight="1">
      <c r="B45" s="39"/>
      <c r="C45" s="40">
        <v>12</v>
      </c>
      <c r="D45" s="41">
        <v>537.59367524000004</v>
      </c>
      <c r="E45" s="41">
        <v>144.98496421999999</v>
      </c>
      <c r="F45" s="41">
        <v>325.62055597999989</v>
      </c>
      <c r="G45" s="100" t="s">
        <v>137</v>
      </c>
      <c r="H45" s="101"/>
      <c r="I45" s="41">
        <v>3969.0364194099966</v>
      </c>
      <c r="J45" s="42">
        <v>4977.2356148499966</v>
      </c>
    </row>
    <row r="46" spans="2:16" ht="13.5" customHeight="1">
      <c r="B46" s="39">
        <v>2003</v>
      </c>
      <c r="C46" s="43"/>
      <c r="D46" s="41">
        <v>5598.8091483099824</v>
      </c>
      <c r="E46" s="41">
        <v>1811.5673687700009</v>
      </c>
      <c r="F46" s="41">
        <v>2613.0452065899981</v>
      </c>
      <c r="G46" s="100" t="s">
        <v>137</v>
      </c>
      <c r="H46" s="101"/>
      <c r="I46" s="41">
        <v>23510.167051380031</v>
      </c>
      <c r="J46" s="42">
        <v>33533.58877504999</v>
      </c>
      <c r="K46" s="44"/>
      <c r="L46" s="44"/>
      <c r="M46" s="44"/>
      <c r="N46" s="44"/>
      <c r="O46" s="44"/>
      <c r="P46" s="44"/>
    </row>
    <row r="47" spans="2:16" ht="13.5" customHeight="1">
      <c r="B47" s="45"/>
      <c r="C47" s="45"/>
      <c r="D47" s="45"/>
      <c r="E47" s="45"/>
      <c r="F47" s="45"/>
      <c r="G47" s="98"/>
      <c r="H47" s="99"/>
      <c r="I47" s="45"/>
      <c r="J47" s="45"/>
    </row>
    <row r="48" spans="2:16" ht="13.5" customHeight="1">
      <c r="B48" s="39">
        <v>2004</v>
      </c>
      <c r="C48" s="40">
        <v>1</v>
      </c>
      <c r="D48" s="41">
        <v>689.42005426999981</v>
      </c>
      <c r="E48" s="41">
        <v>114.18751959999996</v>
      </c>
      <c r="F48" s="41">
        <v>178.79263479999995</v>
      </c>
      <c r="G48" s="100" t="s">
        <v>137</v>
      </c>
      <c r="H48" s="101"/>
      <c r="I48" s="41">
        <v>1255.0894170199997</v>
      </c>
      <c r="J48" s="42">
        <v>2237.4896256899992</v>
      </c>
    </row>
    <row r="49" spans="2:16" ht="13.5" customHeight="1">
      <c r="B49" s="39"/>
      <c r="C49" s="40">
        <v>2</v>
      </c>
      <c r="D49" s="41">
        <v>577.16819281000119</v>
      </c>
      <c r="E49" s="41">
        <v>144.45943990999993</v>
      </c>
      <c r="F49" s="41">
        <v>233.28518888000013</v>
      </c>
      <c r="G49" s="100" t="s">
        <v>137</v>
      </c>
      <c r="H49" s="101"/>
      <c r="I49" s="41">
        <v>2022.2368603499995</v>
      </c>
      <c r="J49" s="42">
        <v>2977.1496819500007</v>
      </c>
    </row>
    <row r="50" spans="2:16" ht="13.5" customHeight="1">
      <c r="B50" s="39"/>
      <c r="C50" s="40">
        <v>3</v>
      </c>
      <c r="D50" s="41">
        <v>514.38631565999992</v>
      </c>
      <c r="E50" s="41">
        <v>75.331525949999985</v>
      </c>
      <c r="F50" s="41">
        <v>180.91063708999999</v>
      </c>
      <c r="G50" s="100" t="s">
        <v>137</v>
      </c>
      <c r="H50" s="101"/>
      <c r="I50" s="41">
        <v>2522.6978651900008</v>
      </c>
      <c r="J50" s="42">
        <v>3293.3263438900008</v>
      </c>
    </row>
    <row r="51" spans="2:16" ht="13.5" customHeight="1">
      <c r="B51" s="39"/>
      <c r="C51" s="40">
        <v>4</v>
      </c>
      <c r="D51" s="41">
        <v>618.56031570000073</v>
      </c>
      <c r="E51" s="41">
        <v>123.67042308999996</v>
      </c>
      <c r="F51" s="41">
        <v>169.60010479999985</v>
      </c>
      <c r="G51" s="100" t="s">
        <v>137</v>
      </c>
      <c r="H51" s="101"/>
      <c r="I51" s="41">
        <v>2704.2717203599996</v>
      </c>
      <c r="J51" s="42">
        <v>3616.1025639500003</v>
      </c>
    </row>
    <row r="52" spans="2:16" ht="13.5" customHeight="1">
      <c r="B52" s="39"/>
      <c r="C52" s="40">
        <v>5</v>
      </c>
      <c r="D52" s="41">
        <v>467.0497407499999</v>
      </c>
      <c r="E52" s="41">
        <v>99.652584340000061</v>
      </c>
      <c r="F52" s="41">
        <v>226.41938901</v>
      </c>
      <c r="G52" s="100" t="s">
        <v>137</v>
      </c>
      <c r="H52" s="101"/>
      <c r="I52" s="41">
        <v>994.66081355000006</v>
      </c>
      <c r="J52" s="42">
        <v>1787.78252765</v>
      </c>
    </row>
    <row r="53" spans="2:16" ht="13.5" customHeight="1">
      <c r="B53" s="39"/>
      <c r="C53" s="40">
        <v>6</v>
      </c>
      <c r="D53" s="41">
        <v>769.52892387000031</v>
      </c>
      <c r="E53" s="41">
        <v>144.43137182999993</v>
      </c>
      <c r="F53" s="41">
        <v>312.41720189000011</v>
      </c>
      <c r="G53" s="100" t="s">
        <v>137</v>
      </c>
      <c r="H53" s="101"/>
      <c r="I53" s="41">
        <v>2869.2907751700009</v>
      </c>
      <c r="J53" s="42">
        <v>4095.6682727600009</v>
      </c>
    </row>
    <row r="54" spans="2:16" ht="13.5" customHeight="1">
      <c r="B54" s="39"/>
      <c r="C54" s="40">
        <v>7</v>
      </c>
      <c r="D54" s="41">
        <v>759.48033601000066</v>
      </c>
      <c r="E54" s="41">
        <v>137.80229425000005</v>
      </c>
      <c r="F54" s="41">
        <v>251.08650354</v>
      </c>
      <c r="G54" s="100" t="s">
        <v>137</v>
      </c>
      <c r="H54" s="101"/>
      <c r="I54" s="41">
        <v>1822.1072344000013</v>
      </c>
      <c r="J54" s="42">
        <v>2970.4763682000021</v>
      </c>
    </row>
    <row r="55" spans="2:16" ht="13.5" customHeight="1">
      <c r="B55" s="39"/>
      <c r="C55" s="40">
        <v>8</v>
      </c>
      <c r="D55" s="41">
        <v>474.97380773000049</v>
      </c>
      <c r="E55" s="41">
        <v>171.99938045000002</v>
      </c>
      <c r="F55" s="41">
        <v>270.07847391000013</v>
      </c>
      <c r="G55" s="100" t="s">
        <v>137</v>
      </c>
      <c r="H55" s="101"/>
      <c r="I55" s="41">
        <v>2392.3095977100006</v>
      </c>
      <c r="J55" s="42">
        <v>3309.3612598000013</v>
      </c>
    </row>
    <row r="56" spans="2:16" ht="13.5" customHeight="1">
      <c r="B56" s="39"/>
      <c r="C56" s="40">
        <v>9</v>
      </c>
      <c r="D56" s="41">
        <v>776.97143127000061</v>
      </c>
      <c r="E56" s="41">
        <v>160.06736104999993</v>
      </c>
      <c r="F56" s="41">
        <v>271.57327552999993</v>
      </c>
      <c r="G56" s="100" t="s">
        <v>137</v>
      </c>
      <c r="H56" s="101"/>
      <c r="I56" s="41">
        <v>2248.1402882599987</v>
      </c>
      <c r="J56" s="42">
        <v>3456.7523561099993</v>
      </c>
    </row>
    <row r="57" spans="2:16" ht="13.5" customHeight="1">
      <c r="B57" s="39"/>
      <c r="C57" s="40">
        <v>10</v>
      </c>
      <c r="D57" s="41">
        <v>715.85502941999971</v>
      </c>
      <c r="E57" s="41">
        <v>167.07877475000004</v>
      </c>
      <c r="F57" s="41">
        <v>349.1592948600001</v>
      </c>
      <c r="G57" s="100" t="s">
        <v>137</v>
      </c>
      <c r="H57" s="101"/>
      <c r="I57" s="41">
        <v>2750.7219964700012</v>
      </c>
      <c r="J57" s="42">
        <v>3982.815095500001</v>
      </c>
    </row>
    <row r="58" spans="2:16" ht="13.5" customHeight="1">
      <c r="B58" s="39"/>
      <c r="C58" s="40">
        <v>11</v>
      </c>
      <c r="D58" s="41">
        <v>792.78525547000027</v>
      </c>
      <c r="E58" s="41">
        <v>192.13634327000005</v>
      </c>
      <c r="F58" s="41">
        <v>271.61847933999979</v>
      </c>
      <c r="G58" s="100" t="s">
        <v>137</v>
      </c>
      <c r="H58" s="101"/>
      <c r="I58" s="41">
        <v>2299.8167688799999</v>
      </c>
      <c r="J58" s="42">
        <v>3556.35684696</v>
      </c>
    </row>
    <row r="59" spans="2:16" ht="13.5" customHeight="1">
      <c r="B59" s="39"/>
      <c r="C59" s="40">
        <v>12</v>
      </c>
      <c r="D59" s="41">
        <v>686.75208077000025</v>
      </c>
      <c r="E59" s="41">
        <v>211.20343305</v>
      </c>
      <c r="F59" s="41">
        <v>278.45655643999999</v>
      </c>
      <c r="G59" s="100" t="s">
        <v>137</v>
      </c>
      <c r="H59" s="101"/>
      <c r="I59" s="41">
        <v>3374.2043384599983</v>
      </c>
      <c r="J59" s="42">
        <v>4550.6164087199986</v>
      </c>
    </row>
    <row r="60" spans="2:16" ht="13.5" customHeight="1">
      <c r="B60" s="39">
        <v>2004</v>
      </c>
      <c r="C60" s="43"/>
      <c r="D60" s="41">
        <v>7842.9314837299462</v>
      </c>
      <c r="E60" s="41">
        <v>1742.0204515400023</v>
      </c>
      <c r="F60" s="41">
        <v>2993.3977400900008</v>
      </c>
      <c r="G60" s="100" t="s">
        <v>137</v>
      </c>
      <c r="H60" s="101"/>
      <c r="I60" s="41">
        <v>27255.547675820042</v>
      </c>
      <c r="J60" s="42">
        <v>39833.897351180014</v>
      </c>
      <c r="K60" s="44"/>
      <c r="L60" s="44"/>
      <c r="M60" s="44"/>
      <c r="N60" s="44"/>
      <c r="O60" s="44"/>
      <c r="P60" s="44"/>
    </row>
    <row r="61" spans="2:16" ht="13.5" customHeight="1">
      <c r="B61" s="45"/>
      <c r="C61" s="45"/>
      <c r="D61" s="45"/>
      <c r="E61" s="45"/>
      <c r="F61" s="45"/>
      <c r="G61" s="98"/>
      <c r="H61" s="99"/>
      <c r="I61" s="45"/>
      <c r="J61" s="45"/>
    </row>
    <row r="62" spans="2:16" ht="13.5" customHeight="1">
      <c r="B62" s="39">
        <v>2005</v>
      </c>
      <c r="C62" s="40">
        <v>1</v>
      </c>
      <c r="D62" s="41">
        <v>650.66630356999929</v>
      </c>
      <c r="E62" s="41">
        <v>180.54138520000015</v>
      </c>
      <c r="F62" s="41">
        <v>259.09323057</v>
      </c>
      <c r="G62" s="100" t="s">
        <v>137</v>
      </c>
      <c r="H62" s="101"/>
      <c r="I62" s="41">
        <v>2704.2071514799991</v>
      </c>
      <c r="J62" s="42">
        <v>3794.5080708199985</v>
      </c>
    </row>
    <row r="63" spans="2:16" ht="13.5" customHeight="1">
      <c r="B63" s="39"/>
      <c r="C63" s="40">
        <v>2</v>
      </c>
      <c r="D63" s="41">
        <v>465.6739577499996</v>
      </c>
      <c r="E63" s="41">
        <v>141.60710288000001</v>
      </c>
      <c r="F63" s="41">
        <v>246.23464595000004</v>
      </c>
      <c r="G63" s="100" t="s">
        <v>137</v>
      </c>
      <c r="H63" s="101"/>
      <c r="I63" s="41">
        <v>1608.8216929600017</v>
      </c>
      <c r="J63" s="42">
        <v>2462.3373995400016</v>
      </c>
    </row>
    <row r="64" spans="2:16" ht="13.5" customHeight="1">
      <c r="B64" s="39"/>
      <c r="C64" s="40">
        <v>3</v>
      </c>
      <c r="D64" s="41">
        <v>514.87695589999976</v>
      </c>
      <c r="E64" s="41">
        <v>205.2157861999998</v>
      </c>
      <c r="F64" s="41">
        <v>344.68448873999995</v>
      </c>
      <c r="G64" s="100" t="s">
        <v>137</v>
      </c>
      <c r="H64" s="101"/>
      <c r="I64" s="41">
        <v>2141.0778117299988</v>
      </c>
      <c r="J64" s="42">
        <v>3205.8550425699982</v>
      </c>
    </row>
    <row r="65" spans="2:16" ht="13.5" customHeight="1">
      <c r="B65" s="39"/>
      <c r="C65" s="40">
        <v>4</v>
      </c>
      <c r="D65" s="41">
        <v>448.84570588000025</v>
      </c>
      <c r="E65" s="41">
        <v>174.37633905000001</v>
      </c>
      <c r="F65" s="41">
        <v>291.78217347000026</v>
      </c>
      <c r="G65" s="100" t="s">
        <v>137</v>
      </c>
      <c r="H65" s="101"/>
      <c r="I65" s="41">
        <v>1661.9913671199995</v>
      </c>
      <c r="J65" s="42">
        <v>2576.9955855200001</v>
      </c>
    </row>
    <row r="66" spans="2:16" ht="13.5" customHeight="1">
      <c r="B66" s="39"/>
      <c r="C66" s="40">
        <v>5</v>
      </c>
      <c r="D66" s="41">
        <v>321.04791747000024</v>
      </c>
      <c r="E66" s="41">
        <v>188.47767438</v>
      </c>
      <c r="F66" s="41">
        <v>304.11660010000014</v>
      </c>
      <c r="G66" s="100" t="s">
        <v>137</v>
      </c>
      <c r="H66" s="101"/>
      <c r="I66" s="41">
        <v>2238.2554022199997</v>
      </c>
      <c r="J66" s="42">
        <v>3051.89759417</v>
      </c>
    </row>
    <row r="67" spans="2:16" ht="13.5" customHeight="1">
      <c r="B67" s="39"/>
      <c r="C67" s="40">
        <v>6</v>
      </c>
      <c r="D67" s="41">
        <v>703.67262554999957</v>
      </c>
      <c r="E67" s="41">
        <v>243.35646428000018</v>
      </c>
      <c r="F67" s="41">
        <v>373.78583963999989</v>
      </c>
      <c r="G67" s="100" t="s">
        <v>137</v>
      </c>
      <c r="H67" s="101"/>
      <c r="I67" s="41">
        <v>3560.9714985600012</v>
      </c>
      <c r="J67" s="42">
        <v>4881.7864280300009</v>
      </c>
    </row>
    <row r="68" spans="2:16" ht="13.5" customHeight="1">
      <c r="B68" s="39"/>
      <c r="C68" s="40">
        <v>7</v>
      </c>
      <c r="D68" s="41">
        <v>531.75066850000053</v>
      </c>
      <c r="E68" s="41">
        <v>213.67422586000012</v>
      </c>
      <c r="F68" s="41">
        <v>349.05591507999992</v>
      </c>
      <c r="G68" s="100" t="s">
        <v>137</v>
      </c>
      <c r="H68" s="101"/>
      <c r="I68" s="41">
        <v>3484.8805047899996</v>
      </c>
      <c r="J68" s="42">
        <v>4579.3613142300001</v>
      </c>
    </row>
    <row r="69" spans="2:16" ht="13.5" customHeight="1">
      <c r="B69" s="39"/>
      <c r="C69" s="40">
        <v>8</v>
      </c>
      <c r="D69" s="41">
        <v>295.87807908000002</v>
      </c>
      <c r="E69" s="41">
        <v>204.27461568999988</v>
      </c>
      <c r="F69" s="41">
        <v>445.29374805000009</v>
      </c>
      <c r="G69" s="100" t="s">
        <v>137</v>
      </c>
      <c r="H69" s="101"/>
      <c r="I69" s="41">
        <v>3241.4534768599956</v>
      </c>
      <c r="J69" s="42">
        <v>4186.8999196799959</v>
      </c>
    </row>
    <row r="70" spans="2:16" ht="13.5" customHeight="1">
      <c r="B70" s="39"/>
      <c r="C70" s="40">
        <v>9</v>
      </c>
      <c r="D70" s="41">
        <v>326.21238476999997</v>
      </c>
      <c r="E70" s="41">
        <v>153.08114668000005</v>
      </c>
      <c r="F70" s="41">
        <v>353.04579698000003</v>
      </c>
      <c r="G70" s="100" t="s">
        <v>137</v>
      </c>
      <c r="H70" s="101"/>
      <c r="I70" s="41">
        <v>1573.8177888300006</v>
      </c>
      <c r="J70" s="42">
        <v>2406.1571172600006</v>
      </c>
    </row>
    <row r="71" spans="2:16" ht="13.5" customHeight="1">
      <c r="B71" s="39"/>
      <c r="C71" s="40">
        <v>10</v>
      </c>
      <c r="D71" s="41">
        <v>377.45159196999981</v>
      </c>
      <c r="E71" s="41">
        <v>158.50581383000005</v>
      </c>
      <c r="F71" s="41">
        <v>246.75145287000009</v>
      </c>
      <c r="G71" s="100" t="s">
        <v>137</v>
      </c>
      <c r="H71" s="101"/>
      <c r="I71" s="41">
        <v>1857.2587289199992</v>
      </c>
      <c r="J71" s="42">
        <v>2639.9675875899993</v>
      </c>
    </row>
    <row r="72" spans="2:16" ht="13.5" customHeight="1">
      <c r="B72" s="39"/>
      <c r="C72" s="40">
        <v>11</v>
      </c>
      <c r="D72" s="41">
        <v>451.19724894999968</v>
      </c>
      <c r="E72" s="41">
        <v>164.20180414999999</v>
      </c>
      <c r="F72" s="41">
        <v>227.87167290000011</v>
      </c>
      <c r="G72" s="100" t="s">
        <v>137</v>
      </c>
      <c r="H72" s="101"/>
      <c r="I72" s="41">
        <v>5148.7782082899948</v>
      </c>
      <c r="J72" s="42">
        <v>5992.0489342899946</v>
      </c>
    </row>
    <row r="73" spans="2:16" ht="13.5" customHeight="1">
      <c r="B73" s="39"/>
      <c r="C73" s="40">
        <v>12</v>
      </c>
      <c r="D73" s="41">
        <v>599.90150084999993</v>
      </c>
      <c r="E73" s="41">
        <v>179.70826244999992</v>
      </c>
      <c r="F73" s="41">
        <v>325.96167687999997</v>
      </c>
      <c r="G73" s="100" t="s">
        <v>137</v>
      </c>
      <c r="H73" s="101"/>
      <c r="I73" s="41">
        <v>6096.8508248900034</v>
      </c>
      <c r="J73" s="42">
        <v>7202.422265070003</v>
      </c>
    </row>
    <row r="74" spans="2:16" ht="13.5" customHeight="1">
      <c r="B74" s="39">
        <v>2005</v>
      </c>
      <c r="C74" s="43"/>
      <c r="D74" s="41">
        <v>5687.1749402399482</v>
      </c>
      <c r="E74" s="41">
        <v>2207.0206206500006</v>
      </c>
      <c r="F74" s="41">
        <v>3767.6772412299997</v>
      </c>
      <c r="G74" s="100" t="s">
        <v>137</v>
      </c>
      <c r="H74" s="101"/>
      <c r="I74" s="41">
        <v>35318.364456650117</v>
      </c>
      <c r="J74" s="42">
        <v>46980.237258769987</v>
      </c>
      <c r="K74" s="44"/>
      <c r="L74" s="44"/>
      <c r="M74" s="44"/>
      <c r="N74" s="44"/>
      <c r="O74" s="44"/>
      <c r="P74" s="44"/>
    </row>
    <row r="75" spans="2:16" ht="13.5" customHeight="1">
      <c r="B75" s="45"/>
      <c r="C75" s="45"/>
      <c r="D75" s="45"/>
      <c r="E75" s="45"/>
      <c r="F75" s="45"/>
      <c r="G75" s="98"/>
      <c r="H75" s="99"/>
      <c r="I75" s="45"/>
      <c r="J75" s="45"/>
    </row>
    <row r="76" spans="2:16" ht="13.5" customHeight="1">
      <c r="B76" s="39">
        <v>2006</v>
      </c>
      <c r="C76" s="40">
        <v>1</v>
      </c>
      <c r="D76" s="41">
        <v>502.39542492000089</v>
      </c>
      <c r="E76" s="41">
        <v>207.64367196000015</v>
      </c>
      <c r="F76" s="41">
        <v>336.93481810000003</v>
      </c>
      <c r="G76" s="100" t="s">
        <v>137</v>
      </c>
      <c r="H76" s="101"/>
      <c r="I76" s="41">
        <v>1440.9837667100005</v>
      </c>
      <c r="J76" s="42">
        <v>2487.9576816900017</v>
      </c>
    </row>
    <row r="77" spans="2:16" ht="13.5" customHeight="1">
      <c r="B77" s="39"/>
      <c r="C77" s="40">
        <v>2</v>
      </c>
      <c r="D77" s="41">
        <v>362.09620000000012</v>
      </c>
      <c r="E77" s="41">
        <v>134.71747037999992</v>
      </c>
      <c r="F77" s="41">
        <v>188.7697124500001</v>
      </c>
      <c r="G77" s="100" t="s">
        <v>137</v>
      </c>
      <c r="H77" s="101"/>
      <c r="I77" s="41">
        <v>1101.0087128700006</v>
      </c>
      <c r="J77" s="42">
        <v>1786.5920957000008</v>
      </c>
    </row>
    <row r="78" spans="2:16" ht="13.5" customHeight="1">
      <c r="B78" s="39"/>
      <c r="C78" s="40">
        <v>3</v>
      </c>
      <c r="D78" s="41">
        <v>473.96999897000057</v>
      </c>
      <c r="E78" s="41">
        <v>170.71646489999998</v>
      </c>
      <c r="F78" s="41">
        <v>304.46652253999986</v>
      </c>
      <c r="G78" s="100" t="s">
        <v>137</v>
      </c>
      <c r="H78" s="101"/>
      <c r="I78" s="41">
        <v>1548.2741475000003</v>
      </c>
      <c r="J78" s="42">
        <v>2497.4271339100005</v>
      </c>
    </row>
    <row r="79" spans="2:16" ht="13.5" customHeight="1">
      <c r="B79" s="39"/>
      <c r="C79" s="40">
        <v>4</v>
      </c>
      <c r="D79" s="41">
        <v>293.07533090999965</v>
      </c>
      <c r="E79" s="41">
        <v>149.72939228999994</v>
      </c>
      <c r="F79" s="41">
        <v>262.83887640000006</v>
      </c>
      <c r="G79" s="100" t="s">
        <v>137</v>
      </c>
      <c r="H79" s="101"/>
      <c r="I79" s="41">
        <v>3147.4315946100019</v>
      </c>
      <c r="J79" s="42">
        <v>3853.0751942100014</v>
      </c>
    </row>
    <row r="80" spans="2:16" ht="13.5" customHeight="1">
      <c r="B80" s="39"/>
      <c r="C80" s="40">
        <v>5</v>
      </c>
      <c r="D80" s="41">
        <v>358.61155784999983</v>
      </c>
      <c r="E80" s="41">
        <v>164.21226894999998</v>
      </c>
      <c r="F80" s="41">
        <v>432.56785483000004</v>
      </c>
      <c r="G80" s="100" t="s">
        <v>137</v>
      </c>
      <c r="H80" s="101"/>
      <c r="I80" s="41">
        <v>2055.2237631900002</v>
      </c>
      <c r="J80" s="42">
        <v>3010.61544482</v>
      </c>
    </row>
    <row r="81" spans="2:16" ht="13.5" customHeight="1">
      <c r="B81" s="39"/>
      <c r="C81" s="40">
        <v>6</v>
      </c>
      <c r="D81" s="41">
        <v>323.78794626000069</v>
      </c>
      <c r="E81" s="41">
        <v>166.54218434000003</v>
      </c>
      <c r="F81" s="41">
        <v>316.24964827999992</v>
      </c>
      <c r="G81" s="100" t="s">
        <v>137</v>
      </c>
      <c r="H81" s="101"/>
      <c r="I81" s="41">
        <v>3808.0247024199925</v>
      </c>
      <c r="J81" s="42">
        <v>4614.6044812999935</v>
      </c>
    </row>
    <row r="82" spans="2:16" ht="13.5" customHeight="1">
      <c r="B82" s="39"/>
      <c r="C82" s="40">
        <v>7</v>
      </c>
      <c r="D82" s="41">
        <v>368.3409966700001</v>
      </c>
      <c r="E82" s="41">
        <v>214.44703957999999</v>
      </c>
      <c r="F82" s="41">
        <v>376.31992778999989</v>
      </c>
      <c r="G82" s="100" t="s">
        <v>137</v>
      </c>
      <c r="H82" s="101"/>
      <c r="I82" s="41">
        <v>3402.0872025900039</v>
      </c>
      <c r="J82" s="42">
        <v>4361.1951666300038</v>
      </c>
    </row>
    <row r="83" spans="2:16" ht="13.5" customHeight="1">
      <c r="B83" s="39"/>
      <c r="C83" s="40">
        <v>8</v>
      </c>
      <c r="D83" s="41">
        <v>258.86007891999986</v>
      </c>
      <c r="E83" s="41">
        <v>190.77779519000001</v>
      </c>
      <c r="F83" s="41">
        <v>331.80676328999994</v>
      </c>
      <c r="G83" s="100" t="s">
        <v>137</v>
      </c>
      <c r="H83" s="101"/>
      <c r="I83" s="41">
        <v>3946.3676438199991</v>
      </c>
      <c r="J83" s="42">
        <v>4727.812281219999</v>
      </c>
    </row>
    <row r="84" spans="2:16" ht="13.5" customHeight="1">
      <c r="B84" s="39"/>
      <c r="C84" s="40">
        <v>9</v>
      </c>
      <c r="D84" s="41">
        <v>305.79387299000047</v>
      </c>
      <c r="E84" s="41">
        <v>176.16646684000006</v>
      </c>
      <c r="F84" s="41">
        <v>408.77833323999988</v>
      </c>
      <c r="G84" s="100" t="s">
        <v>137</v>
      </c>
      <c r="H84" s="101"/>
      <c r="I84" s="41">
        <v>2944.0479096400009</v>
      </c>
      <c r="J84" s="42">
        <v>3834.7865827100013</v>
      </c>
    </row>
    <row r="85" spans="2:16" ht="13.5" customHeight="1">
      <c r="B85" s="39"/>
      <c r="C85" s="40">
        <v>10</v>
      </c>
      <c r="D85" s="41">
        <v>430.06298068000012</v>
      </c>
      <c r="E85" s="41">
        <v>201.98899342000021</v>
      </c>
      <c r="F85" s="41">
        <v>362.38900588000013</v>
      </c>
      <c r="G85" s="100" t="s">
        <v>137</v>
      </c>
      <c r="H85" s="101"/>
      <c r="I85" s="41">
        <v>2789.3799460099999</v>
      </c>
      <c r="J85" s="42">
        <v>3783.8209259900004</v>
      </c>
    </row>
    <row r="86" spans="2:16" ht="13.5" customHeight="1">
      <c r="B86" s="39"/>
      <c r="C86" s="40">
        <v>11</v>
      </c>
      <c r="D86" s="41">
        <v>486.12543809999966</v>
      </c>
      <c r="E86" s="41">
        <v>218.27112761999999</v>
      </c>
      <c r="F86" s="41">
        <v>344.66029739999993</v>
      </c>
      <c r="G86" s="100" t="s">
        <v>137</v>
      </c>
      <c r="H86" s="101"/>
      <c r="I86" s="41">
        <v>5475.2910690399976</v>
      </c>
      <c r="J86" s="42">
        <v>6524.3479321599971</v>
      </c>
    </row>
    <row r="87" spans="2:16" ht="13.5" customHeight="1">
      <c r="B87" s="39"/>
      <c r="C87" s="40">
        <v>12</v>
      </c>
      <c r="D87" s="41">
        <v>598.02700202000051</v>
      </c>
      <c r="E87" s="41">
        <v>274.48209138999999</v>
      </c>
      <c r="F87" s="41">
        <v>420.7542547900004</v>
      </c>
      <c r="G87" s="100" t="s">
        <v>137</v>
      </c>
      <c r="H87" s="101"/>
      <c r="I87" s="41">
        <v>8542.5170228000025</v>
      </c>
      <c r="J87" s="42">
        <v>9835.7803710000044</v>
      </c>
    </row>
    <row r="88" spans="2:16" ht="13.5" customHeight="1">
      <c r="B88" s="39">
        <v>2006</v>
      </c>
      <c r="C88" s="43"/>
      <c r="D88" s="41">
        <v>4761.146828289955</v>
      </c>
      <c r="E88" s="41">
        <v>2269.6949668599946</v>
      </c>
      <c r="F88" s="41">
        <v>4086.5360149899907</v>
      </c>
      <c r="G88" s="100" t="s">
        <v>137</v>
      </c>
      <c r="H88" s="101"/>
      <c r="I88" s="41">
        <v>40200.637481199898</v>
      </c>
      <c r="J88" s="42">
        <v>51318.01529133998</v>
      </c>
      <c r="K88" s="44"/>
      <c r="L88" s="44"/>
      <c r="M88" s="44"/>
      <c r="N88" s="44"/>
      <c r="O88" s="44"/>
      <c r="P88" s="44"/>
    </row>
    <row r="89" spans="2:16" ht="13.5" customHeight="1">
      <c r="B89" s="45"/>
      <c r="C89" s="45"/>
      <c r="D89" s="45"/>
      <c r="E89" s="45"/>
      <c r="F89" s="45"/>
      <c r="G89" s="98"/>
      <c r="H89" s="99"/>
      <c r="I89" s="45"/>
      <c r="J89" s="45"/>
    </row>
    <row r="90" spans="2:16" ht="13.5" customHeight="1">
      <c r="B90" s="39">
        <v>2007</v>
      </c>
      <c r="C90" s="40">
        <v>1</v>
      </c>
      <c r="D90" s="41">
        <v>468.10779506999899</v>
      </c>
      <c r="E90" s="41">
        <v>189.12133020999985</v>
      </c>
      <c r="F90" s="41">
        <v>315.50368567000027</v>
      </c>
      <c r="G90" s="100" t="s">
        <v>137</v>
      </c>
      <c r="H90" s="101"/>
      <c r="I90" s="41">
        <v>3707.7898148100012</v>
      </c>
      <c r="J90" s="42">
        <v>4680.5226257600007</v>
      </c>
    </row>
    <row r="91" spans="2:16" ht="13.5" customHeight="1">
      <c r="B91" s="39"/>
      <c r="C91" s="40">
        <v>2</v>
      </c>
      <c r="D91" s="41">
        <v>329.0731618500003</v>
      </c>
      <c r="E91" s="41">
        <v>137.52445776999988</v>
      </c>
      <c r="F91" s="41">
        <v>265.97619096999989</v>
      </c>
      <c r="G91" s="100" t="s">
        <v>137</v>
      </c>
      <c r="H91" s="101"/>
      <c r="I91" s="41">
        <v>1606.5294736799995</v>
      </c>
      <c r="J91" s="42">
        <v>2339.1032842699997</v>
      </c>
    </row>
    <row r="92" spans="2:16" ht="13.5" customHeight="1">
      <c r="B92" s="39"/>
      <c r="C92" s="40">
        <v>3</v>
      </c>
      <c r="D92" s="41">
        <v>627.43215517000056</v>
      </c>
      <c r="E92" s="41">
        <v>233.9428904799999</v>
      </c>
      <c r="F92" s="41">
        <v>476.70139283000015</v>
      </c>
      <c r="G92" s="100" t="s">
        <v>137</v>
      </c>
      <c r="H92" s="101"/>
      <c r="I92" s="41">
        <v>2913.0980814999998</v>
      </c>
      <c r="J92" s="42">
        <v>4251.1745199800007</v>
      </c>
    </row>
    <row r="93" spans="2:16" ht="13.5" customHeight="1">
      <c r="B93" s="39"/>
      <c r="C93" s="40">
        <v>4</v>
      </c>
      <c r="D93" s="41">
        <v>528.19617331000029</v>
      </c>
      <c r="E93" s="41">
        <v>230.81863038000014</v>
      </c>
      <c r="F93" s="41">
        <v>439.73189748000004</v>
      </c>
      <c r="G93" s="100" t="s">
        <v>137</v>
      </c>
      <c r="H93" s="101"/>
      <c r="I93" s="41">
        <v>2374.8412079700029</v>
      </c>
      <c r="J93" s="42">
        <v>3573.5879091400034</v>
      </c>
    </row>
    <row r="94" spans="2:16" ht="13.5" customHeight="1">
      <c r="B94" s="39"/>
      <c r="C94" s="40">
        <v>5</v>
      </c>
      <c r="D94" s="41">
        <v>611.36928431999911</v>
      </c>
      <c r="E94" s="41">
        <v>300.8445151699998</v>
      </c>
      <c r="F94" s="41">
        <v>546.1548532700001</v>
      </c>
      <c r="G94" s="100" t="s">
        <v>137</v>
      </c>
      <c r="H94" s="101"/>
      <c r="I94" s="41">
        <v>2753.8242800099988</v>
      </c>
      <c r="J94" s="42">
        <v>4212.1929327699982</v>
      </c>
    </row>
    <row r="95" spans="2:16" ht="13.5" customHeight="1">
      <c r="B95" s="39"/>
      <c r="C95" s="40">
        <v>6</v>
      </c>
      <c r="D95" s="41">
        <v>604.48022879000121</v>
      </c>
      <c r="E95" s="41">
        <v>306.55645932999994</v>
      </c>
      <c r="F95" s="41">
        <v>515.81885395999973</v>
      </c>
      <c r="G95" s="100" t="s">
        <v>137</v>
      </c>
      <c r="H95" s="101"/>
      <c r="I95" s="41">
        <v>4225.9806395100004</v>
      </c>
      <c r="J95" s="42">
        <v>5652.8361815900007</v>
      </c>
    </row>
    <row r="96" spans="2:16" ht="13.5" customHeight="1">
      <c r="B96" s="39"/>
      <c r="C96" s="40">
        <v>7</v>
      </c>
      <c r="D96" s="41">
        <v>700.1410693199972</v>
      </c>
      <c r="E96" s="41">
        <v>339.22491806000045</v>
      </c>
      <c r="F96" s="41">
        <v>557.93931855000028</v>
      </c>
      <c r="G96" s="100" t="s">
        <v>137</v>
      </c>
      <c r="H96" s="101"/>
      <c r="I96" s="41">
        <v>4933.5009916500012</v>
      </c>
      <c r="J96" s="42">
        <v>6530.8062975799994</v>
      </c>
    </row>
    <row r="97" spans="2:16" ht="13.5" customHeight="1">
      <c r="B97" s="39"/>
      <c r="C97" s="40">
        <v>8</v>
      </c>
      <c r="D97" s="41">
        <v>350.440089190001</v>
      </c>
      <c r="E97" s="41">
        <v>322.01951049000024</v>
      </c>
      <c r="F97" s="41">
        <v>527.46883824999998</v>
      </c>
      <c r="G97" s="100" t="s">
        <v>137</v>
      </c>
      <c r="H97" s="101"/>
      <c r="I97" s="41">
        <v>4529.530303749998</v>
      </c>
      <c r="J97" s="42">
        <v>5729.4587416799986</v>
      </c>
    </row>
    <row r="98" spans="2:16" ht="13.5" customHeight="1">
      <c r="B98" s="39"/>
      <c r="C98" s="40">
        <v>9</v>
      </c>
      <c r="D98" s="41">
        <v>402.25416305999863</v>
      </c>
      <c r="E98" s="41">
        <v>303.53750749000011</v>
      </c>
      <c r="F98" s="41">
        <v>434.13613013999975</v>
      </c>
      <c r="G98" s="100" t="s">
        <v>137</v>
      </c>
      <c r="H98" s="101"/>
      <c r="I98" s="41">
        <v>3689.8992821799993</v>
      </c>
      <c r="J98" s="42">
        <v>4829.8270828699979</v>
      </c>
    </row>
    <row r="99" spans="2:16" ht="13.5" customHeight="1">
      <c r="B99" s="39"/>
      <c r="C99" s="40">
        <v>10</v>
      </c>
      <c r="D99" s="41">
        <v>667.02799605999894</v>
      </c>
      <c r="E99" s="41">
        <v>423.90674582999878</v>
      </c>
      <c r="F99" s="41">
        <v>911.51685824000026</v>
      </c>
      <c r="G99" s="100" t="s">
        <v>137</v>
      </c>
      <c r="H99" s="101"/>
      <c r="I99" s="41">
        <v>6015.767344729994</v>
      </c>
      <c r="J99" s="42">
        <v>8018.218944859992</v>
      </c>
    </row>
    <row r="100" spans="2:16" ht="13.5" customHeight="1">
      <c r="B100" s="39"/>
      <c r="C100" s="40">
        <v>11</v>
      </c>
      <c r="D100" s="41">
        <v>600.45224601999882</v>
      </c>
      <c r="E100" s="41">
        <v>326.30191519000027</v>
      </c>
      <c r="F100" s="41">
        <v>492.52077723999997</v>
      </c>
      <c r="G100" s="100" t="s">
        <v>137</v>
      </c>
      <c r="H100" s="101"/>
      <c r="I100" s="41">
        <v>5397.577700209994</v>
      </c>
      <c r="J100" s="42">
        <v>6816.8526386599933</v>
      </c>
    </row>
    <row r="101" spans="2:16" ht="13.5" customHeight="1">
      <c r="B101" s="39"/>
      <c r="C101" s="40">
        <v>12</v>
      </c>
      <c r="D101" s="41">
        <v>642.08573486000057</v>
      </c>
      <c r="E101" s="41">
        <v>342.95517431000025</v>
      </c>
      <c r="F101" s="41">
        <v>595.20597385000076</v>
      </c>
      <c r="G101" s="100" t="s">
        <v>137</v>
      </c>
      <c r="H101" s="101"/>
      <c r="I101" s="41">
        <v>6676.9672322799961</v>
      </c>
      <c r="J101" s="42">
        <v>8257.2141152999975</v>
      </c>
    </row>
    <row r="102" spans="2:16" ht="13.5" customHeight="1">
      <c r="B102" s="39">
        <v>2007</v>
      </c>
      <c r="C102" s="43"/>
      <c r="D102" s="41">
        <v>6531.0600970199712</v>
      </c>
      <c r="E102" s="41">
        <v>3456.754054710002</v>
      </c>
      <c r="F102" s="41">
        <v>6078.6747704499739</v>
      </c>
      <c r="G102" s="100" t="s">
        <v>137</v>
      </c>
      <c r="H102" s="101"/>
      <c r="I102" s="41">
        <v>48825.306352279898</v>
      </c>
      <c r="J102" s="42">
        <v>64891.795274460004</v>
      </c>
      <c r="K102" s="44"/>
      <c r="L102" s="44"/>
      <c r="M102" s="44"/>
      <c r="N102" s="44"/>
      <c r="O102" s="44"/>
      <c r="P102" s="44"/>
    </row>
    <row r="103" spans="2:16" ht="13.5" customHeight="1">
      <c r="B103" s="45"/>
      <c r="C103" s="45"/>
      <c r="D103" s="45"/>
      <c r="E103" s="45"/>
      <c r="F103" s="45"/>
      <c r="G103" s="98"/>
      <c r="H103" s="99"/>
      <c r="I103" s="45"/>
      <c r="J103" s="45"/>
    </row>
    <row r="104" spans="2:16" ht="13.5" customHeight="1">
      <c r="B104" s="39">
        <v>2008</v>
      </c>
      <c r="C104" s="40">
        <v>1</v>
      </c>
      <c r="D104" s="41">
        <v>586.73621302999948</v>
      </c>
      <c r="E104" s="41">
        <v>295.04775880000017</v>
      </c>
      <c r="F104" s="41">
        <v>481.40251064999984</v>
      </c>
      <c r="G104" s="100" t="s">
        <v>137</v>
      </c>
      <c r="H104" s="101"/>
      <c r="I104" s="41">
        <v>3031.7622023199974</v>
      </c>
      <c r="J104" s="42">
        <v>4394.948684799997</v>
      </c>
    </row>
    <row r="105" spans="2:16" ht="13.5" customHeight="1">
      <c r="B105" s="39"/>
      <c r="C105" s="40">
        <v>2</v>
      </c>
      <c r="D105" s="41">
        <v>463.25201218000007</v>
      </c>
      <c r="E105" s="41">
        <v>275.81659645000053</v>
      </c>
      <c r="F105" s="41">
        <v>417.98908774000012</v>
      </c>
      <c r="G105" s="100" t="s">
        <v>137</v>
      </c>
      <c r="H105" s="101"/>
      <c r="I105" s="41">
        <v>3207.8799488399986</v>
      </c>
      <c r="J105" s="42">
        <v>4364.9376452099996</v>
      </c>
    </row>
    <row r="106" spans="2:16" ht="13.5" customHeight="1">
      <c r="B106" s="39"/>
      <c r="C106" s="40">
        <v>3</v>
      </c>
      <c r="D106" s="41">
        <v>618.10036038000044</v>
      </c>
      <c r="E106" s="41">
        <v>337.89966439000034</v>
      </c>
      <c r="F106" s="41">
        <v>825.7443278599992</v>
      </c>
      <c r="G106" s="100" t="s">
        <v>137</v>
      </c>
      <c r="H106" s="101"/>
      <c r="I106" s="41">
        <v>5817.8545988699925</v>
      </c>
      <c r="J106" s="42">
        <v>7599.5989514999928</v>
      </c>
    </row>
    <row r="107" spans="2:16" ht="13.5" customHeight="1">
      <c r="B107" s="39"/>
      <c r="C107" s="40">
        <v>4</v>
      </c>
      <c r="D107" s="41">
        <v>642.41823457999942</v>
      </c>
      <c r="E107" s="41">
        <v>338.25753337999981</v>
      </c>
      <c r="F107" s="41">
        <v>559.47747913000023</v>
      </c>
      <c r="G107" s="100" t="s">
        <v>137</v>
      </c>
      <c r="H107" s="101"/>
      <c r="I107" s="41">
        <v>7927.1009503299892</v>
      </c>
      <c r="J107" s="42">
        <v>9467.2541974199885</v>
      </c>
    </row>
    <row r="108" spans="2:16" ht="13.5" customHeight="1">
      <c r="B108" s="39"/>
      <c r="C108" s="40">
        <v>5</v>
      </c>
      <c r="D108" s="41">
        <v>691.82240311999942</v>
      </c>
      <c r="E108" s="41">
        <v>446.47467169999959</v>
      </c>
      <c r="F108" s="41">
        <v>676.94649860999982</v>
      </c>
      <c r="G108" s="100" t="s">
        <v>137</v>
      </c>
      <c r="H108" s="101"/>
      <c r="I108" s="41">
        <v>4672.5715868700017</v>
      </c>
      <c r="J108" s="42">
        <v>6487.8151603000006</v>
      </c>
    </row>
    <row r="109" spans="2:16" ht="13.5" customHeight="1">
      <c r="B109" s="39"/>
      <c r="C109" s="40">
        <v>6</v>
      </c>
      <c r="D109" s="41">
        <v>711.95535614999858</v>
      </c>
      <c r="E109" s="41">
        <v>374.96286541000069</v>
      </c>
      <c r="F109" s="41">
        <v>708.94700410999951</v>
      </c>
      <c r="G109" s="100" t="s">
        <v>137</v>
      </c>
      <c r="H109" s="101"/>
      <c r="I109" s="41">
        <v>3770.1662940999981</v>
      </c>
      <c r="J109" s="42">
        <v>5566.0315197699965</v>
      </c>
    </row>
    <row r="110" spans="2:16" ht="13.5" customHeight="1">
      <c r="B110" s="39"/>
      <c r="C110" s="40">
        <v>7</v>
      </c>
      <c r="D110" s="41">
        <v>742.15848623000045</v>
      </c>
      <c r="E110" s="41">
        <v>395.12369024999987</v>
      </c>
      <c r="F110" s="41">
        <v>561.00730590000035</v>
      </c>
      <c r="G110" s="100" t="s">
        <v>137</v>
      </c>
      <c r="H110" s="101"/>
      <c r="I110" s="41">
        <v>4995.4962537900028</v>
      </c>
      <c r="J110" s="42">
        <v>6693.7857361700035</v>
      </c>
    </row>
    <row r="111" spans="2:16" ht="13.5" customHeight="1">
      <c r="B111" s="39"/>
      <c r="C111" s="40">
        <v>8</v>
      </c>
      <c r="D111" s="41">
        <v>570.98786271999802</v>
      </c>
      <c r="E111" s="41">
        <v>522.44068184999992</v>
      </c>
      <c r="F111" s="41">
        <v>802.36594688000071</v>
      </c>
      <c r="G111" s="100" t="s">
        <v>137</v>
      </c>
      <c r="H111" s="101"/>
      <c r="I111" s="41">
        <v>5388.4643844799994</v>
      </c>
      <c r="J111" s="42">
        <v>7284.2588759299979</v>
      </c>
    </row>
    <row r="112" spans="2:16" ht="13.5" customHeight="1">
      <c r="B112" s="39"/>
      <c r="C112" s="40">
        <v>9</v>
      </c>
      <c r="D112" s="41">
        <v>669.57917057999941</v>
      </c>
      <c r="E112" s="41">
        <v>652.54548248000026</v>
      </c>
      <c r="F112" s="41">
        <v>1135.6603287699988</v>
      </c>
      <c r="G112" s="100" t="s">
        <v>137</v>
      </c>
      <c r="H112" s="101"/>
      <c r="I112" s="41">
        <v>5670.2948691499932</v>
      </c>
      <c r="J112" s="42">
        <v>8128.0798509799915</v>
      </c>
    </row>
    <row r="113" spans="2:16" ht="13.5" customHeight="1">
      <c r="B113" s="39"/>
      <c r="C113" s="40">
        <v>10</v>
      </c>
      <c r="D113" s="41">
        <v>753.76744197000198</v>
      </c>
      <c r="E113" s="41">
        <v>538.61844306000057</v>
      </c>
      <c r="F113" s="41">
        <v>999.25957510999979</v>
      </c>
      <c r="G113" s="100" t="s">
        <v>137</v>
      </c>
      <c r="H113" s="101"/>
      <c r="I113" s="41">
        <v>7850.7123902699896</v>
      </c>
      <c r="J113" s="42">
        <v>10142.357850409991</v>
      </c>
    </row>
    <row r="114" spans="2:16" ht="13.5" customHeight="1">
      <c r="B114" s="39"/>
      <c r="C114" s="40">
        <v>11</v>
      </c>
      <c r="D114" s="41">
        <v>775.15372777999767</v>
      </c>
      <c r="E114" s="41">
        <v>497.96615322999992</v>
      </c>
      <c r="F114" s="41">
        <v>645.75881559000038</v>
      </c>
      <c r="G114" s="100" t="s">
        <v>137</v>
      </c>
      <c r="H114" s="101"/>
      <c r="I114" s="41">
        <v>6498.4088935099926</v>
      </c>
      <c r="J114" s="42">
        <v>8417.2875901099906</v>
      </c>
    </row>
    <row r="115" spans="2:16" ht="13.5" customHeight="1">
      <c r="B115" s="39"/>
      <c r="C115" s="40">
        <v>12</v>
      </c>
      <c r="D115" s="41">
        <v>913.98663626999553</v>
      </c>
      <c r="E115" s="41">
        <v>525.76567131000104</v>
      </c>
      <c r="F115" s="41">
        <v>690.78462305999938</v>
      </c>
      <c r="G115" s="100" t="s">
        <v>137</v>
      </c>
      <c r="H115" s="101"/>
      <c r="I115" s="41">
        <v>10201.014894999998</v>
      </c>
      <c r="J115" s="42">
        <v>12331.551825639996</v>
      </c>
    </row>
    <row r="116" spans="2:16" ht="13.5" customHeight="1">
      <c r="B116" s="39">
        <v>2008</v>
      </c>
      <c r="C116" s="43"/>
      <c r="D116" s="41">
        <v>8139.9179049900495</v>
      </c>
      <c r="E116" s="41">
        <v>5200.9192123100102</v>
      </c>
      <c r="F116" s="41">
        <v>8505.3435034099857</v>
      </c>
      <c r="G116" s="100" t="s">
        <v>137</v>
      </c>
      <c r="H116" s="101"/>
      <c r="I116" s="41">
        <v>69031.727267530005</v>
      </c>
      <c r="J116" s="42">
        <v>90877.907888239948</v>
      </c>
      <c r="K116" s="44"/>
      <c r="L116" s="44"/>
      <c r="M116" s="44"/>
      <c r="N116" s="44"/>
      <c r="O116" s="44"/>
      <c r="P116" s="44"/>
    </row>
    <row r="117" spans="2:16" ht="13.5" customHeight="1">
      <c r="B117" s="45"/>
      <c r="C117" s="45"/>
      <c r="D117" s="45"/>
      <c r="E117" s="45"/>
      <c r="F117" s="45"/>
      <c r="G117" s="98"/>
      <c r="H117" s="99"/>
      <c r="I117" s="45"/>
      <c r="J117" s="45"/>
    </row>
    <row r="118" spans="2:16" ht="13.5" customHeight="1">
      <c r="B118" s="39">
        <v>2009</v>
      </c>
      <c r="C118" s="40">
        <v>1</v>
      </c>
      <c r="D118" s="41">
        <v>685.11019770999701</v>
      </c>
      <c r="E118" s="41">
        <v>354.14083158000034</v>
      </c>
      <c r="F118" s="41">
        <v>409.56312846999958</v>
      </c>
      <c r="G118" s="100" t="s">
        <v>137</v>
      </c>
      <c r="H118" s="101"/>
      <c r="I118" s="41">
        <v>2989.3275603799957</v>
      </c>
      <c r="J118" s="42">
        <v>4438.1417181399929</v>
      </c>
    </row>
    <row r="119" spans="2:16" ht="13.5" customHeight="1">
      <c r="B119" s="39"/>
      <c r="C119" s="40">
        <v>2</v>
      </c>
      <c r="D119" s="41">
        <v>518.48663136999994</v>
      </c>
      <c r="E119" s="41">
        <v>287.31797146999969</v>
      </c>
      <c r="F119" s="41">
        <v>332.59320812000033</v>
      </c>
      <c r="G119" s="100" t="s">
        <v>137</v>
      </c>
      <c r="H119" s="101"/>
      <c r="I119" s="41">
        <v>3897.9596285499983</v>
      </c>
      <c r="J119" s="42">
        <v>5036.3574395099986</v>
      </c>
    </row>
    <row r="120" spans="2:16" ht="13.5" customHeight="1">
      <c r="B120" s="39"/>
      <c r="C120" s="40">
        <v>3</v>
      </c>
      <c r="D120" s="41">
        <v>828.9328485900021</v>
      </c>
      <c r="E120" s="41">
        <v>414.05264500999971</v>
      </c>
      <c r="F120" s="41">
        <v>506.96011596999978</v>
      </c>
      <c r="G120" s="100" t="s">
        <v>137</v>
      </c>
      <c r="H120" s="101"/>
      <c r="I120" s="41">
        <v>6668.9791362699816</v>
      </c>
      <c r="J120" s="42">
        <v>8418.9247458399841</v>
      </c>
    </row>
    <row r="121" spans="2:16" ht="13.5" customHeight="1">
      <c r="B121" s="39"/>
      <c r="C121" s="40">
        <v>4</v>
      </c>
      <c r="D121" s="41">
        <v>834.74757210000507</v>
      </c>
      <c r="E121" s="41">
        <v>425.37496498999985</v>
      </c>
      <c r="F121" s="41">
        <v>498.89902582000053</v>
      </c>
      <c r="G121" s="100" t="s">
        <v>137</v>
      </c>
      <c r="H121" s="101"/>
      <c r="I121" s="41">
        <v>5952.9841206699957</v>
      </c>
      <c r="J121" s="42">
        <v>7712.0056835800015</v>
      </c>
    </row>
    <row r="122" spans="2:16" ht="13.5" customHeight="1">
      <c r="B122" s="39"/>
      <c r="C122" s="40">
        <v>5</v>
      </c>
      <c r="D122" s="41">
        <v>742.00766039000428</v>
      </c>
      <c r="E122" s="41">
        <v>384.14461604000024</v>
      </c>
      <c r="F122" s="41">
        <v>512.55143328999964</v>
      </c>
      <c r="G122" s="100" t="s">
        <v>137</v>
      </c>
      <c r="H122" s="101"/>
      <c r="I122" s="41">
        <v>4399.3633306600041</v>
      </c>
      <c r="J122" s="42">
        <v>6038.0670403800086</v>
      </c>
    </row>
    <row r="123" spans="2:16" ht="13.5" customHeight="1">
      <c r="B123" s="39"/>
      <c r="C123" s="40">
        <v>6</v>
      </c>
      <c r="D123" s="41">
        <v>826.47961682000062</v>
      </c>
      <c r="E123" s="41">
        <v>400.74653136999962</v>
      </c>
      <c r="F123" s="41">
        <v>567.67908487999978</v>
      </c>
      <c r="G123" s="100" t="s">
        <v>137</v>
      </c>
      <c r="H123" s="101"/>
      <c r="I123" s="41">
        <v>8441.180197669999</v>
      </c>
      <c r="J123" s="42">
        <v>10236.085430739999</v>
      </c>
    </row>
    <row r="124" spans="2:16" ht="13.5" customHeight="1">
      <c r="B124" s="39"/>
      <c r="C124" s="40">
        <v>7</v>
      </c>
      <c r="D124" s="41">
        <v>806.44033883000179</v>
      </c>
      <c r="E124" s="41">
        <v>413.05354954999854</v>
      </c>
      <c r="F124" s="41">
        <v>507.47318865999995</v>
      </c>
      <c r="G124" s="100" t="s">
        <v>137</v>
      </c>
      <c r="H124" s="101"/>
      <c r="I124" s="41">
        <v>30445.572860670047</v>
      </c>
      <c r="J124" s="42">
        <v>32172.539937710048</v>
      </c>
    </row>
    <row r="125" spans="2:16" ht="13.5" customHeight="1">
      <c r="B125" s="39"/>
      <c r="C125" s="40">
        <v>8</v>
      </c>
      <c r="D125" s="41">
        <v>764.54791542000112</v>
      </c>
      <c r="E125" s="41">
        <v>490.47097688000002</v>
      </c>
      <c r="F125" s="41">
        <v>742.29460866000079</v>
      </c>
      <c r="G125" s="100" t="s">
        <v>137</v>
      </c>
      <c r="H125" s="101"/>
      <c r="I125" s="41">
        <v>7092.07208729999</v>
      </c>
      <c r="J125" s="42">
        <v>9089.3855882599928</v>
      </c>
    </row>
    <row r="126" spans="2:16" ht="13.5" customHeight="1">
      <c r="B126" s="39"/>
      <c r="C126" s="40">
        <v>9</v>
      </c>
      <c r="D126" s="41">
        <v>945.5262255800111</v>
      </c>
      <c r="E126" s="41">
        <v>563.70115035000185</v>
      </c>
      <c r="F126" s="41">
        <v>682.43043074999878</v>
      </c>
      <c r="G126" s="100" t="s">
        <v>137</v>
      </c>
      <c r="H126" s="101"/>
      <c r="I126" s="41">
        <v>10468.327005829982</v>
      </c>
      <c r="J126" s="42">
        <v>12659.984812509994</v>
      </c>
    </row>
    <row r="127" spans="2:16" ht="13.5" customHeight="1">
      <c r="B127" s="39"/>
      <c r="C127" s="40">
        <v>10</v>
      </c>
      <c r="D127" s="41">
        <v>1215.1621499900011</v>
      </c>
      <c r="E127" s="41">
        <v>696.83316727000079</v>
      </c>
      <c r="F127" s="41">
        <v>798.72715420000009</v>
      </c>
      <c r="G127" s="100" t="s">
        <v>137</v>
      </c>
      <c r="H127" s="101"/>
      <c r="I127" s="41">
        <v>7974.0054923999878</v>
      </c>
      <c r="J127" s="42">
        <v>10684.72796385999</v>
      </c>
    </row>
    <row r="128" spans="2:16" ht="13.5" customHeight="1">
      <c r="B128" s="39"/>
      <c r="C128" s="40">
        <v>11</v>
      </c>
      <c r="D128" s="41">
        <v>1360.8538130000147</v>
      </c>
      <c r="E128" s="41">
        <v>674.66099090000205</v>
      </c>
      <c r="F128" s="41">
        <v>801.61035742000161</v>
      </c>
      <c r="G128" s="100" t="s">
        <v>137</v>
      </c>
      <c r="H128" s="101"/>
      <c r="I128" s="41">
        <v>8135.1550486799943</v>
      </c>
      <c r="J128" s="42">
        <v>10972.280210000012</v>
      </c>
    </row>
    <row r="129" spans="2:16" ht="13.5" customHeight="1">
      <c r="B129" s="39"/>
      <c r="C129" s="40">
        <v>12</v>
      </c>
      <c r="D129" s="41">
        <v>1326.2371784400209</v>
      </c>
      <c r="E129" s="41">
        <v>713.20341775000122</v>
      </c>
      <c r="F129" s="41">
        <v>885.93522147999977</v>
      </c>
      <c r="G129" s="100" t="s">
        <v>137</v>
      </c>
      <c r="H129" s="101"/>
      <c r="I129" s="41">
        <v>15972.478721759957</v>
      </c>
      <c r="J129" s="42">
        <v>18897.85453942998</v>
      </c>
    </row>
    <row r="130" spans="2:16" ht="13.5" customHeight="1">
      <c r="B130" s="39">
        <v>2009</v>
      </c>
      <c r="C130" s="43"/>
      <c r="D130" s="41">
        <v>10854.532148239605</v>
      </c>
      <c r="E130" s="41">
        <v>5817.7008131600014</v>
      </c>
      <c r="F130" s="41">
        <v>7246.7169577199975</v>
      </c>
      <c r="G130" s="100" t="s">
        <v>137</v>
      </c>
      <c r="H130" s="101"/>
      <c r="I130" s="41">
        <v>112437.40519084124</v>
      </c>
      <c r="J130" s="42">
        <v>136356.35510995996</v>
      </c>
      <c r="K130" s="44"/>
      <c r="L130" s="44"/>
      <c r="M130" s="44"/>
      <c r="N130" s="44"/>
      <c r="O130" s="44"/>
      <c r="P130" s="44"/>
    </row>
    <row r="131" spans="2:16" ht="13.5" customHeight="1">
      <c r="B131" s="45"/>
      <c r="C131" s="45"/>
      <c r="D131" s="45"/>
      <c r="E131" s="45"/>
      <c r="F131" s="45"/>
      <c r="G131" s="98"/>
      <c r="H131" s="99"/>
      <c r="I131" s="45"/>
      <c r="J131" s="45"/>
    </row>
    <row r="132" spans="2:16" ht="13.5" customHeight="1">
      <c r="B132" s="39">
        <v>2010</v>
      </c>
      <c r="C132" s="40">
        <v>1</v>
      </c>
      <c r="D132" s="41">
        <v>1714.6457908400105</v>
      </c>
      <c r="E132" s="41">
        <v>783.0896739300016</v>
      </c>
      <c r="F132" s="41">
        <v>1143.3070416200014</v>
      </c>
      <c r="G132" s="100" t="s">
        <v>137</v>
      </c>
      <c r="H132" s="101"/>
      <c r="I132" s="41">
        <v>4061.6935135699887</v>
      </c>
      <c r="J132" s="42">
        <v>7702.7360199600025</v>
      </c>
    </row>
    <row r="133" spans="2:16" ht="13.5" customHeight="1">
      <c r="B133" s="39"/>
      <c r="C133" s="40">
        <v>2</v>
      </c>
      <c r="D133" s="41">
        <v>1292.448406830001</v>
      </c>
      <c r="E133" s="41">
        <v>659.6019385899981</v>
      </c>
      <c r="F133" s="41">
        <v>938.46133872999872</v>
      </c>
      <c r="G133" s="100" t="s">
        <v>137</v>
      </c>
      <c r="H133" s="101"/>
      <c r="I133" s="41">
        <v>5423.2235790800014</v>
      </c>
      <c r="J133" s="42">
        <v>8313.735263229999</v>
      </c>
    </row>
    <row r="134" spans="2:16" ht="13.5" customHeight="1">
      <c r="B134" s="39"/>
      <c r="C134" s="40">
        <v>3</v>
      </c>
      <c r="D134" s="41">
        <v>1625.1063911000001</v>
      </c>
      <c r="E134" s="41">
        <v>747.23583137999913</v>
      </c>
      <c r="F134" s="41">
        <v>940.33772838000039</v>
      </c>
      <c r="G134" s="100" t="s">
        <v>137</v>
      </c>
      <c r="H134" s="101"/>
      <c r="I134" s="41">
        <v>6133.0810295299798</v>
      </c>
      <c r="J134" s="42">
        <v>9445.7609803899795</v>
      </c>
    </row>
    <row r="135" spans="2:16" ht="13.5" customHeight="1">
      <c r="B135" s="39"/>
      <c r="C135" s="40">
        <v>4</v>
      </c>
      <c r="D135" s="41">
        <v>1764.697045950016</v>
      </c>
      <c r="E135" s="41">
        <v>748.69375044000049</v>
      </c>
      <c r="F135" s="41">
        <v>1070.1738504199998</v>
      </c>
      <c r="G135" s="100">
        <v>14.77680228</v>
      </c>
      <c r="H135" s="101"/>
      <c r="I135" s="41">
        <v>6560.344847699982</v>
      </c>
      <c r="J135" s="42">
        <v>10158.686296789998</v>
      </c>
    </row>
    <row r="136" spans="2:16" ht="13.5" customHeight="1">
      <c r="B136" s="39"/>
      <c r="C136" s="40">
        <v>5</v>
      </c>
      <c r="D136" s="41">
        <v>1819.6582290400136</v>
      </c>
      <c r="E136" s="41">
        <v>792.71001837000028</v>
      </c>
      <c r="F136" s="41">
        <v>1127.8892821900015</v>
      </c>
      <c r="G136" s="100">
        <v>166.53536792999995</v>
      </c>
      <c r="H136" s="101"/>
      <c r="I136" s="41">
        <v>6508.4899734999899</v>
      </c>
      <c r="J136" s="42">
        <v>10415.282871030005</v>
      </c>
    </row>
    <row r="137" spans="2:16" ht="13.5" customHeight="1">
      <c r="B137" s="39"/>
      <c r="C137" s="40">
        <v>6</v>
      </c>
      <c r="D137" s="41">
        <v>1955.3050754700153</v>
      </c>
      <c r="E137" s="41">
        <v>986.99371944000188</v>
      </c>
      <c r="F137" s="41">
        <v>1354.0350255500025</v>
      </c>
      <c r="G137" s="100">
        <v>459.70344616999995</v>
      </c>
      <c r="H137" s="101"/>
      <c r="I137" s="41">
        <v>8523.9259898099863</v>
      </c>
      <c r="J137" s="42">
        <v>13279.963256440005</v>
      </c>
    </row>
    <row r="138" spans="2:16" ht="13.5" customHeight="1">
      <c r="B138" s="39"/>
      <c r="C138" s="40">
        <v>7</v>
      </c>
      <c r="D138" s="41">
        <v>1838.7548881000084</v>
      </c>
      <c r="E138" s="41">
        <v>1000.4696198299985</v>
      </c>
      <c r="F138" s="41">
        <v>1365.0442707500026</v>
      </c>
      <c r="G138" s="100">
        <v>791.10176083999988</v>
      </c>
      <c r="H138" s="101"/>
      <c r="I138" s="41">
        <v>8354.7907052399842</v>
      </c>
      <c r="J138" s="42">
        <v>13350.161244759995</v>
      </c>
    </row>
    <row r="139" spans="2:16" ht="13.5" customHeight="1">
      <c r="B139" s="39"/>
      <c r="C139" s="40">
        <v>8</v>
      </c>
      <c r="D139" s="41">
        <v>1817.8495199500203</v>
      </c>
      <c r="E139" s="41">
        <v>950.33774621000214</v>
      </c>
      <c r="F139" s="41">
        <v>1430.7715673299995</v>
      </c>
      <c r="G139" s="100">
        <v>686.13937443999998</v>
      </c>
      <c r="H139" s="101"/>
      <c r="I139" s="41">
        <v>13463.981080069985</v>
      </c>
      <c r="J139" s="42">
        <v>18349.079288000008</v>
      </c>
    </row>
    <row r="140" spans="2:16" ht="13.5" customHeight="1">
      <c r="B140" s="39"/>
      <c r="C140" s="40">
        <v>9</v>
      </c>
      <c r="D140" s="41">
        <v>1750.7623833600305</v>
      </c>
      <c r="E140" s="41">
        <v>897.43907406000187</v>
      </c>
      <c r="F140" s="41">
        <v>1050.5165981799994</v>
      </c>
      <c r="G140" s="100">
        <v>664.89517813999998</v>
      </c>
      <c r="H140" s="101"/>
      <c r="I140" s="41">
        <v>32634.292562960178</v>
      </c>
      <c r="J140" s="42">
        <v>36997.905796700208</v>
      </c>
    </row>
    <row r="141" spans="2:16" ht="13.5" customHeight="1">
      <c r="B141" s="39"/>
      <c r="C141" s="40">
        <v>10</v>
      </c>
      <c r="D141" s="41">
        <v>1894.8156610600288</v>
      </c>
      <c r="E141" s="41">
        <v>790.17133433000231</v>
      </c>
      <c r="F141" s="41">
        <v>932.87232264999852</v>
      </c>
      <c r="G141" s="100">
        <v>643.70774748000019</v>
      </c>
      <c r="H141" s="101"/>
      <c r="I141" s="41">
        <v>8640.9926940999885</v>
      </c>
      <c r="J141" s="42">
        <v>12902.559759620017</v>
      </c>
    </row>
    <row r="142" spans="2:16" ht="13.5" customHeight="1">
      <c r="B142" s="39"/>
      <c r="C142" s="40">
        <v>11</v>
      </c>
      <c r="D142" s="41">
        <v>1927.9151127400187</v>
      </c>
      <c r="E142" s="41">
        <v>943.5469444700027</v>
      </c>
      <c r="F142" s="41">
        <v>1014.1424666700002</v>
      </c>
      <c r="G142" s="100">
        <v>627.72791710999979</v>
      </c>
      <c r="H142" s="101"/>
      <c r="I142" s="41">
        <v>8176.8222806899867</v>
      </c>
      <c r="J142" s="42">
        <v>12690.154721680008</v>
      </c>
    </row>
    <row r="143" spans="2:16" ht="13.5" customHeight="1">
      <c r="B143" s="39"/>
      <c r="C143" s="40">
        <v>12</v>
      </c>
      <c r="D143" s="41">
        <v>2225.827738780014</v>
      </c>
      <c r="E143" s="41">
        <v>966.00076061000459</v>
      </c>
      <c r="F143" s="41">
        <v>1316.6992292200005</v>
      </c>
      <c r="G143" s="100">
        <v>628.67126951</v>
      </c>
      <c r="H143" s="101"/>
      <c r="I143" s="41">
        <v>9679.5225279699807</v>
      </c>
      <c r="J143" s="42">
        <v>14816.721526089999</v>
      </c>
    </row>
    <row r="144" spans="2:16" ht="13.5" customHeight="1">
      <c r="B144" s="39">
        <v>2010</v>
      </c>
      <c r="C144" s="43"/>
      <c r="D144" s="41">
        <v>21627.786243218739</v>
      </c>
      <c r="E144" s="41">
        <v>10266.290411659977</v>
      </c>
      <c r="F144" s="41">
        <v>13684.250721689927</v>
      </c>
      <c r="G144" s="100">
        <v>4683.258863899996</v>
      </c>
      <c r="H144" s="101"/>
      <c r="I144" s="41">
        <v>118161.16078422152</v>
      </c>
      <c r="J144" s="42">
        <v>168422.74702469015</v>
      </c>
      <c r="K144" s="44"/>
      <c r="L144" s="44"/>
      <c r="M144" s="44"/>
      <c r="N144" s="44"/>
      <c r="O144" s="44"/>
      <c r="P144" s="44"/>
    </row>
    <row r="145" spans="2:16" ht="13.5" customHeight="1">
      <c r="B145" s="45"/>
      <c r="C145" s="45"/>
      <c r="D145" s="45"/>
      <c r="E145" s="45"/>
      <c r="F145" s="45"/>
      <c r="G145" s="98"/>
      <c r="H145" s="99"/>
      <c r="I145" s="45"/>
      <c r="J145" s="45"/>
    </row>
    <row r="146" spans="2:16" ht="13.5" customHeight="1">
      <c r="B146" s="39">
        <v>2011</v>
      </c>
      <c r="C146" s="40">
        <v>1</v>
      </c>
      <c r="D146" s="41">
        <v>2152.6673547400096</v>
      </c>
      <c r="E146" s="41">
        <v>990.52835385000378</v>
      </c>
      <c r="F146" s="41">
        <v>1135.2937275400002</v>
      </c>
      <c r="G146" s="100">
        <v>578.19820273000005</v>
      </c>
      <c r="H146" s="101"/>
      <c r="I146" s="41">
        <v>3415.645295259993</v>
      </c>
      <c r="J146" s="42">
        <v>8272.3329341200078</v>
      </c>
    </row>
    <row r="147" spans="2:16" ht="13.5" customHeight="1">
      <c r="B147" s="39"/>
      <c r="C147" s="40">
        <v>2</v>
      </c>
      <c r="D147" s="41">
        <v>1693.4518472600071</v>
      </c>
      <c r="E147" s="41">
        <v>795.36508156000377</v>
      </c>
      <c r="F147" s="41">
        <v>885.18492365999873</v>
      </c>
      <c r="G147" s="100">
        <v>577.91168289999996</v>
      </c>
      <c r="H147" s="101"/>
      <c r="I147" s="41">
        <v>4927.4851698499979</v>
      </c>
      <c r="J147" s="42">
        <v>8879.3987052300072</v>
      </c>
    </row>
    <row r="148" spans="2:16" ht="13.5" customHeight="1">
      <c r="B148" s="39"/>
      <c r="C148" s="40">
        <v>3</v>
      </c>
      <c r="D148" s="41">
        <v>1657.0653423600077</v>
      </c>
      <c r="E148" s="41">
        <v>827.01703441999985</v>
      </c>
      <c r="F148" s="41">
        <v>969.97113791000129</v>
      </c>
      <c r="G148" s="100">
        <v>505.38487633999972</v>
      </c>
      <c r="H148" s="101"/>
      <c r="I148" s="41">
        <v>3754.1116282499966</v>
      </c>
      <c r="J148" s="42">
        <v>7713.5500192800046</v>
      </c>
    </row>
    <row r="149" spans="2:16" ht="13.5" customHeight="1">
      <c r="B149" s="39"/>
      <c r="C149" s="40">
        <v>4</v>
      </c>
      <c r="D149" s="41">
        <v>1845.4288909300419</v>
      </c>
      <c r="E149" s="41">
        <v>951.70168591999982</v>
      </c>
      <c r="F149" s="41">
        <v>1018.7429376100006</v>
      </c>
      <c r="G149" s="100">
        <v>587.56513156999983</v>
      </c>
      <c r="H149" s="101"/>
      <c r="I149" s="41">
        <v>4382.1858627299926</v>
      </c>
      <c r="J149" s="42">
        <v>8785.6245087600346</v>
      </c>
    </row>
    <row r="150" spans="2:16" ht="13.5" customHeight="1">
      <c r="B150" s="39"/>
      <c r="C150" s="40">
        <v>5</v>
      </c>
      <c r="D150" s="41">
        <v>1960.9900777800156</v>
      </c>
      <c r="E150" s="41">
        <v>961.03445184000111</v>
      </c>
      <c r="F150" s="41">
        <v>1167.6195714900011</v>
      </c>
      <c r="G150" s="100">
        <v>611.98137238000027</v>
      </c>
      <c r="H150" s="101"/>
      <c r="I150" s="41">
        <v>4986.7513031199915</v>
      </c>
      <c r="J150" s="42">
        <v>9688.37677661001</v>
      </c>
    </row>
    <row r="151" spans="2:16" ht="13.5" customHeight="1">
      <c r="B151" s="39"/>
      <c r="C151" s="40">
        <v>6</v>
      </c>
      <c r="D151" s="41">
        <v>1871.0487431400529</v>
      </c>
      <c r="E151" s="41">
        <v>1056.9978757699998</v>
      </c>
      <c r="F151" s="41">
        <v>1172.4765142599986</v>
      </c>
      <c r="G151" s="100">
        <v>619.91966278000041</v>
      </c>
      <c r="H151" s="101"/>
      <c r="I151" s="41">
        <v>7535.8839312199925</v>
      </c>
      <c r="J151" s="42">
        <v>12256.326727170042</v>
      </c>
    </row>
    <row r="152" spans="2:16" ht="13.5" customHeight="1">
      <c r="B152" s="39"/>
      <c r="C152" s="40">
        <v>7</v>
      </c>
      <c r="D152" s="41">
        <v>1964.196039950009</v>
      </c>
      <c r="E152" s="41">
        <v>1113.9914217999981</v>
      </c>
      <c r="F152" s="41">
        <v>1287.3518173699993</v>
      </c>
      <c r="G152" s="100">
        <v>717.45822028000009</v>
      </c>
      <c r="H152" s="101"/>
      <c r="I152" s="41">
        <v>8479.5257057499948</v>
      </c>
      <c r="J152" s="42">
        <v>13562.523205150002</v>
      </c>
    </row>
    <row r="153" spans="2:16" ht="13.5" customHeight="1">
      <c r="B153" s="39"/>
      <c r="C153" s="40">
        <v>8</v>
      </c>
      <c r="D153" s="41">
        <v>1963.5975110600064</v>
      </c>
      <c r="E153" s="41">
        <v>1045.9967694499987</v>
      </c>
      <c r="F153" s="41">
        <v>1292.258717889996</v>
      </c>
      <c r="G153" s="100">
        <v>891.45406709000019</v>
      </c>
      <c r="H153" s="101"/>
      <c r="I153" s="41">
        <v>6122.5561140599848</v>
      </c>
      <c r="J153" s="42">
        <v>11315.863179549986</v>
      </c>
    </row>
    <row r="154" spans="2:16" ht="13.5" customHeight="1">
      <c r="B154" s="39"/>
      <c r="C154" s="40">
        <v>9</v>
      </c>
      <c r="D154" s="41">
        <v>1986.259266209983</v>
      </c>
      <c r="E154" s="41">
        <v>1085.450374100001</v>
      </c>
      <c r="F154" s="41">
        <v>1222.8056780199972</v>
      </c>
      <c r="G154" s="100">
        <v>990.90805453000019</v>
      </c>
      <c r="H154" s="101"/>
      <c r="I154" s="41">
        <v>5843.9165810399818</v>
      </c>
      <c r="J154" s="42">
        <v>11129.339953899962</v>
      </c>
    </row>
    <row r="155" spans="2:16" ht="13.5" customHeight="1">
      <c r="B155" s="39"/>
      <c r="C155" s="40">
        <v>10</v>
      </c>
      <c r="D155" s="41">
        <v>2024.3300443300247</v>
      </c>
      <c r="E155" s="41">
        <v>1060.3191972299992</v>
      </c>
      <c r="F155" s="41">
        <v>1371.7511084200012</v>
      </c>
      <c r="G155" s="100">
        <v>1098.2020177599995</v>
      </c>
      <c r="H155" s="101"/>
      <c r="I155" s="41">
        <v>6179.9766658799881</v>
      </c>
      <c r="J155" s="42">
        <v>11734.579033620013</v>
      </c>
    </row>
    <row r="156" spans="2:16" ht="13.5" customHeight="1">
      <c r="B156" s="39"/>
      <c r="C156" s="40">
        <v>11</v>
      </c>
      <c r="D156" s="41">
        <v>1960.3190908800404</v>
      </c>
      <c r="E156" s="41">
        <v>1000.26606254</v>
      </c>
      <c r="F156" s="41">
        <v>1303.5054996100018</v>
      </c>
      <c r="G156" s="100">
        <v>803.64277316999983</v>
      </c>
      <c r="H156" s="101"/>
      <c r="I156" s="41">
        <v>9597.3180752399549</v>
      </c>
      <c r="J156" s="42">
        <v>14665.051501439997</v>
      </c>
    </row>
    <row r="157" spans="2:16" ht="13.5" customHeight="1">
      <c r="B157" s="39"/>
      <c r="C157" s="40">
        <v>12</v>
      </c>
      <c r="D157" s="41">
        <v>2216.1799143500234</v>
      </c>
      <c r="E157" s="41">
        <v>1109.208608220004</v>
      </c>
      <c r="F157" s="41">
        <v>1539.8605256700002</v>
      </c>
      <c r="G157" s="100">
        <v>1083.1012446400002</v>
      </c>
      <c r="H157" s="101"/>
      <c r="I157" s="41">
        <v>14922.119818959958</v>
      </c>
      <c r="J157" s="42">
        <v>20870.470111839986</v>
      </c>
    </row>
    <row r="158" spans="2:16" ht="13.5" customHeight="1">
      <c r="B158" s="39">
        <v>2011</v>
      </c>
      <c r="C158" s="43"/>
      <c r="D158" s="41">
        <v>23295.534122989029</v>
      </c>
      <c r="E158" s="41">
        <v>11997.87691669991</v>
      </c>
      <c r="F158" s="41">
        <v>14366.822159449981</v>
      </c>
      <c r="G158" s="100">
        <v>9065.7273061700216</v>
      </c>
      <c r="H158" s="101"/>
      <c r="I158" s="41">
        <v>80147.476151359966</v>
      </c>
      <c r="J158" s="42">
        <v>138873.43665667006</v>
      </c>
      <c r="K158" s="44"/>
      <c r="L158" s="44"/>
      <c r="M158" s="44"/>
      <c r="N158" s="44"/>
      <c r="O158" s="44"/>
      <c r="P158" s="44"/>
    </row>
    <row r="159" spans="2:16" ht="13.5" customHeight="1">
      <c r="B159" s="45"/>
      <c r="C159" s="45"/>
      <c r="D159" s="45"/>
      <c r="E159" s="45"/>
      <c r="F159" s="45"/>
      <c r="G159" s="98"/>
      <c r="H159" s="99"/>
      <c r="I159" s="45"/>
      <c r="J159" s="45"/>
    </row>
    <row r="160" spans="2:16" ht="13.5" customHeight="1">
      <c r="B160" s="39">
        <v>2012</v>
      </c>
      <c r="C160" s="40">
        <v>1</v>
      </c>
      <c r="D160" s="41">
        <v>1888.6543583400185</v>
      </c>
      <c r="E160" s="41">
        <v>943.94399094000084</v>
      </c>
      <c r="F160" s="41">
        <v>930.46972452000057</v>
      </c>
      <c r="G160" s="100">
        <v>616.36372808999886</v>
      </c>
      <c r="H160" s="101"/>
      <c r="I160" s="41">
        <v>2661.5063528499973</v>
      </c>
      <c r="J160" s="42">
        <v>7040.9381547400153</v>
      </c>
    </row>
    <row r="161" spans="2:16" ht="13.5" customHeight="1">
      <c r="B161" s="39"/>
      <c r="C161" s="40">
        <v>2</v>
      </c>
      <c r="D161" s="41">
        <v>1519.7710845200234</v>
      </c>
      <c r="E161" s="41">
        <v>764.31863928000189</v>
      </c>
      <c r="F161" s="41">
        <v>835.54192005999846</v>
      </c>
      <c r="G161" s="100">
        <v>605.04977545000008</v>
      </c>
      <c r="H161" s="101"/>
      <c r="I161" s="41">
        <v>4400.4741785499891</v>
      </c>
      <c r="J161" s="42">
        <v>8125.1555978600136</v>
      </c>
    </row>
    <row r="162" spans="2:16" ht="13.5" customHeight="1">
      <c r="B162" s="39"/>
      <c r="C162" s="40">
        <v>3</v>
      </c>
      <c r="D162" s="41">
        <v>1623.4970636600228</v>
      </c>
      <c r="E162" s="41">
        <v>841.06151918000205</v>
      </c>
      <c r="F162" s="41">
        <v>791.66089483999849</v>
      </c>
      <c r="G162" s="100">
        <v>518.66577859999927</v>
      </c>
      <c r="H162" s="101"/>
      <c r="I162" s="41">
        <v>5541.9785590499896</v>
      </c>
      <c r="J162" s="42">
        <v>9316.8638153300126</v>
      </c>
    </row>
    <row r="163" spans="2:16" ht="13.5" customHeight="1">
      <c r="B163" s="39"/>
      <c r="C163" s="40">
        <v>4</v>
      </c>
      <c r="D163" s="41">
        <v>1854.4755754800149</v>
      </c>
      <c r="E163" s="41">
        <v>926.72556954999732</v>
      </c>
      <c r="F163" s="41">
        <v>974.28460081000037</v>
      </c>
      <c r="G163" s="100">
        <v>637.26210240999956</v>
      </c>
      <c r="H163" s="101"/>
      <c r="I163" s="41">
        <v>5274.7078395199896</v>
      </c>
      <c r="J163" s="42">
        <v>9667.4556877700015</v>
      </c>
    </row>
    <row r="164" spans="2:16" ht="13.5" customHeight="1">
      <c r="B164" s="39"/>
      <c r="C164" s="40">
        <v>5</v>
      </c>
      <c r="D164" s="41">
        <v>1699.7141871600095</v>
      </c>
      <c r="E164" s="41">
        <v>792.29975458999922</v>
      </c>
      <c r="F164" s="41">
        <v>781.34746133999886</v>
      </c>
      <c r="G164" s="100">
        <v>550.09431956999902</v>
      </c>
      <c r="H164" s="101"/>
      <c r="I164" s="41">
        <v>5832.6591327499973</v>
      </c>
      <c r="J164" s="42">
        <v>9656.1148554100037</v>
      </c>
    </row>
    <row r="165" spans="2:16" ht="13.5" customHeight="1">
      <c r="B165" s="39"/>
      <c r="C165" s="40">
        <v>6</v>
      </c>
      <c r="D165" s="41">
        <v>1705.1321899500151</v>
      </c>
      <c r="E165" s="41">
        <v>890.80490307000355</v>
      </c>
      <c r="F165" s="41">
        <v>907.99826591000124</v>
      </c>
      <c r="G165" s="100">
        <v>381.58089326000055</v>
      </c>
      <c r="H165" s="101"/>
      <c r="I165" s="41">
        <v>5846.9029643699832</v>
      </c>
      <c r="J165" s="42">
        <v>9732.4192165600034</v>
      </c>
    </row>
    <row r="166" spans="2:16" ht="13.5" customHeight="1">
      <c r="B166" s="39"/>
      <c r="C166" s="40">
        <v>7</v>
      </c>
      <c r="D166" s="41">
        <v>1999.5671332000229</v>
      </c>
      <c r="E166" s="41">
        <v>1083.6058445699987</v>
      </c>
      <c r="F166" s="41">
        <v>1139.904000500002</v>
      </c>
      <c r="G166" s="100">
        <v>708.0463135499989</v>
      </c>
      <c r="H166" s="101"/>
      <c r="I166" s="41">
        <v>9383.31847853</v>
      </c>
      <c r="J166" s="42">
        <v>14314.441770350022</v>
      </c>
    </row>
    <row r="167" spans="2:16" ht="13.5" customHeight="1">
      <c r="B167" s="39"/>
      <c r="C167" s="40">
        <v>8</v>
      </c>
      <c r="D167" s="41">
        <v>2115.43945248005</v>
      </c>
      <c r="E167" s="41">
        <v>1166.7439791299989</v>
      </c>
      <c r="F167" s="41">
        <v>1361.9564256700023</v>
      </c>
      <c r="G167" s="100">
        <v>814.84574219000046</v>
      </c>
      <c r="H167" s="101"/>
      <c r="I167" s="41">
        <v>7833.9381338799849</v>
      </c>
      <c r="J167" s="42">
        <v>13292.923733350037</v>
      </c>
    </row>
    <row r="168" spans="2:16" ht="13.5" customHeight="1">
      <c r="B168" s="39"/>
      <c r="C168" s="40">
        <v>9</v>
      </c>
      <c r="D168" s="41">
        <v>1878.963434590002</v>
      </c>
      <c r="E168" s="41">
        <v>1025.8481977300003</v>
      </c>
      <c r="F168" s="41">
        <v>1300.7786240600019</v>
      </c>
      <c r="G168" s="100">
        <v>852.72142250999957</v>
      </c>
      <c r="H168" s="101"/>
      <c r="I168" s="41">
        <v>8353.0577475999926</v>
      </c>
      <c r="J168" s="42">
        <v>13411.369426489997</v>
      </c>
    </row>
    <row r="169" spans="2:16" ht="13.5" customHeight="1">
      <c r="B169" s="39"/>
      <c r="C169" s="40">
        <v>10</v>
      </c>
      <c r="D169" s="41">
        <v>2132.6793220200066</v>
      </c>
      <c r="E169" s="41">
        <v>1214.1979815700001</v>
      </c>
      <c r="F169" s="41">
        <v>1525.4194903400007</v>
      </c>
      <c r="G169" s="100">
        <v>866.4280068300003</v>
      </c>
      <c r="H169" s="101"/>
      <c r="I169" s="41">
        <v>8054.9801837699806</v>
      </c>
      <c r="J169" s="42">
        <v>13793.704984529988</v>
      </c>
    </row>
    <row r="170" spans="2:16" ht="13.5" customHeight="1">
      <c r="B170" s="39"/>
      <c r="C170" s="40">
        <v>11</v>
      </c>
      <c r="D170" s="41">
        <v>2582.3901689400095</v>
      </c>
      <c r="E170" s="41">
        <v>1452.0755121699997</v>
      </c>
      <c r="F170" s="41">
        <v>1522.9886051299995</v>
      </c>
      <c r="G170" s="100">
        <v>782.84798995999995</v>
      </c>
      <c r="H170" s="101"/>
      <c r="I170" s="41">
        <v>7093.6948058999824</v>
      </c>
      <c r="J170" s="42">
        <v>13433.997082099992</v>
      </c>
    </row>
    <row r="171" spans="2:16" ht="13.5" customHeight="1">
      <c r="B171" s="39"/>
      <c r="C171" s="40">
        <v>12</v>
      </c>
      <c r="D171" s="41">
        <v>2888.205057130051</v>
      </c>
      <c r="E171" s="41">
        <v>1406.0177611400088</v>
      </c>
      <c r="F171" s="41">
        <v>1653.4379535100009</v>
      </c>
      <c r="G171" s="100">
        <v>825.30005912000013</v>
      </c>
      <c r="H171" s="101"/>
      <c r="I171" s="41">
        <v>27433.924665589988</v>
      </c>
      <c r="J171" s="42">
        <v>34206.885496490046</v>
      </c>
    </row>
    <row r="172" spans="2:16" ht="13.5" customHeight="1">
      <c r="B172" s="39">
        <v>2012</v>
      </c>
      <c r="C172" s="43"/>
      <c r="D172" s="41">
        <v>23888.489027471544</v>
      </c>
      <c r="E172" s="41">
        <v>12507.643652920025</v>
      </c>
      <c r="F172" s="41">
        <v>13725.787966689932</v>
      </c>
      <c r="G172" s="100">
        <v>8159.2061315400151</v>
      </c>
      <c r="H172" s="101"/>
      <c r="I172" s="41">
        <v>97711.143042360898</v>
      </c>
      <c r="J172" s="42">
        <v>155992.26982098012</v>
      </c>
      <c r="K172" s="44"/>
      <c r="L172" s="44"/>
      <c r="M172" s="44"/>
      <c r="N172" s="44"/>
      <c r="O172" s="44"/>
      <c r="P172" s="44"/>
    </row>
    <row r="173" spans="2:16" ht="13.5" customHeight="1">
      <c r="B173" s="45"/>
      <c r="C173" s="45"/>
      <c r="D173" s="45"/>
      <c r="E173" s="45"/>
      <c r="F173" s="45"/>
      <c r="G173" s="98"/>
      <c r="H173" s="99"/>
      <c r="I173" s="45"/>
      <c r="J173" s="45"/>
    </row>
    <row r="174" spans="2:16" ht="13.5" customHeight="1">
      <c r="B174" s="39">
        <v>2013</v>
      </c>
      <c r="C174" s="40">
        <v>1</v>
      </c>
      <c r="D174" s="41">
        <v>2563.5728162300325</v>
      </c>
      <c r="E174" s="41">
        <v>1344.7063470300061</v>
      </c>
      <c r="F174" s="41">
        <v>1400.3196843999995</v>
      </c>
      <c r="G174" s="100">
        <v>911.52330229000029</v>
      </c>
      <c r="H174" s="101"/>
      <c r="I174" s="41">
        <v>3881.8783492499942</v>
      </c>
      <c r="J174" s="42">
        <v>10102.000499200032</v>
      </c>
    </row>
    <row r="175" spans="2:16" ht="13.5" customHeight="1">
      <c r="B175" s="39"/>
      <c r="C175" s="40">
        <v>2</v>
      </c>
      <c r="D175" s="41">
        <v>2241.6852374699997</v>
      </c>
      <c r="E175" s="41">
        <v>1260.6096425899987</v>
      </c>
      <c r="F175" s="41">
        <v>1219.5849494399977</v>
      </c>
      <c r="G175" s="100">
        <v>819.49513401000002</v>
      </c>
      <c r="H175" s="101"/>
      <c r="I175" s="41">
        <v>5530.6161937199959</v>
      </c>
      <c r="J175" s="42">
        <v>11071.991157229992</v>
      </c>
    </row>
    <row r="176" spans="2:16" ht="13.5" customHeight="1">
      <c r="B176" s="39"/>
      <c r="C176" s="40">
        <v>3</v>
      </c>
      <c r="D176" s="41">
        <v>2434.7751492099837</v>
      </c>
      <c r="E176" s="41">
        <v>1287.3941120099973</v>
      </c>
      <c r="F176" s="41">
        <v>1407.9639047200055</v>
      </c>
      <c r="G176" s="100">
        <v>837.81226882000044</v>
      </c>
      <c r="H176" s="101"/>
      <c r="I176" s="41">
        <v>10016.768670329973</v>
      </c>
      <c r="J176" s="42">
        <v>15984.714105089959</v>
      </c>
    </row>
    <row r="177" spans="2:16" ht="13.5" customHeight="1">
      <c r="B177" s="39"/>
      <c r="C177" s="40">
        <v>4</v>
      </c>
      <c r="D177" s="41">
        <v>2913.2807628399914</v>
      </c>
      <c r="E177" s="41">
        <v>1600.5376535599994</v>
      </c>
      <c r="F177" s="41">
        <v>1653.3565739100015</v>
      </c>
      <c r="G177" s="100">
        <v>1126.4195602400002</v>
      </c>
      <c r="H177" s="101"/>
      <c r="I177" s="41">
        <v>9962.9040363199638</v>
      </c>
      <c r="J177" s="42">
        <v>17256.498586869955</v>
      </c>
    </row>
    <row r="178" spans="2:16" ht="13.5" customHeight="1">
      <c r="B178" s="39"/>
      <c r="C178" s="40">
        <v>5</v>
      </c>
      <c r="D178" s="41">
        <v>2836.0723455200246</v>
      </c>
      <c r="E178" s="41">
        <v>1544.0941306200066</v>
      </c>
      <c r="F178" s="41">
        <v>1745.3600048400003</v>
      </c>
      <c r="G178" s="100">
        <v>933.60951293000016</v>
      </c>
      <c r="H178" s="101"/>
      <c r="I178" s="41">
        <v>11567.119338199966</v>
      </c>
      <c r="J178" s="42">
        <v>18626.255332109999</v>
      </c>
    </row>
    <row r="179" spans="2:16" ht="13.5" customHeight="1">
      <c r="B179" s="39"/>
      <c r="C179" s="40">
        <v>6</v>
      </c>
      <c r="D179" s="41">
        <v>2255.727497349968</v>
      </c>
      <c r="E179" s="41">
        <v>1266.6302948599989</v>
      </c>
      <c r="F179" s="41">
        <v>1372.1103104300003</v>
      </c>
      <c r="G179" s="100">
        <v>815.95481432999964</v>
      </c>
      <c r="H179" s="101"/>
      <c r="I179" s="41">
        <v>9802.3797804199658</v>
      </c>
      <c r="J179" s="42">
        <v>15512.802697389932</v>
      </c>
    </row>
    <row r="180" spans="2:16" ht="13.5" customHeight="1">
      <c r="B180" s="39"/>
      <c r="C180" s="40">
        <v>7</v>
      </c>
      <c r="D180" s="41">
        <v>2671.448550300006</v>
      </c>
      <c r="E180" s="41">
        <v>1489.1308945999956</v>
      </c>
      <c r="F180" s="41">
        <v>1294.1252089900013</v>
      </c>
      <c r="G180" s="100">
        <v>759.40890880000018</v>
      </c>
      <c r="H180" s="101"/>
      <c r="I180" s="41">
        <v>7543.5906110699761</v>
      </c>
      <c r="J180" s="42">
        <v>13757.704173759979</v>
      </c>
    </row>
    <row r="181" spans="2:16" ht="13.5" customHeight="1">
      <c r="B181" s="39"/>
      <c r="C181" s="40">
        <v>8</v>
      </c>
      <c r="D181" s="41">
        <v>2408.3139891200012</v>
      </c>
      <c r="E181" s="41">
        <v>1445.6553732899968</v>
      </c>
      <c r="F181" s="41">
        <v>1307.2583294799942</v>
      </c>
      <c r="G181" s="100">
        <v>781.86411633000057</v>
      </c>
      <c r="H181" s="101"/>
      <c r="I181" s="41">
        <v>9025.0769813699844</v>
      </c>
      <c r="J181" s="42">
        <v>14968.168789589978</v>
      </c>
    </row>
    <row r="182" spans="2:16" ht="13.5" customHeight="1">
      <c r="B182" s="39"/>
      <c r="C182" s="40">
        <v>9</v>
      </c>
      <c r="D182" s="41">
        <v>2371.7500362599544</v>
      </c>
      <c r="E182" s="41">
        <v>1269.4762765799956</v>
      </c>
      <c r="F182" s="41">
        <v>1192.3248997499975</v>
      </c>
      <c r="G182" s="100">
        <v>859.07861048000041</v>
      </c>
      <c r="H182" s="101"/>
      <c r="I182" s="41">
        <v>8587.211778489971</v>
      </c>
      <c r="J182" s="42">
        <v>14279.84160155992</v>
      </c>
    </row>
    <row r="183" spans="2:16" ht="13.5" customHeight="1">
      <c r="B183" s="39"/>
      <c r="C183" s="40">
        <v>10</v>
      </c>
      <c r="D183" s="41">
        <v>2493.2751978599522</v>
      </c>
      <c r="E183" s="41">
        <v>1284.0457144000009</v>
      </c>
      <c r="F183" s="41">
        <v>1049.4063119499983</v>
      </c>
      <c r="G183" s="100">
        <v>932.56913375999977</v>
      </c>
      <c r="H183" s="101"/>
      <c r="I183" s="41">
        <v>9467.4683231999879</v>
      </c>
      <c r="J183" s="42">
        <v>15226.76468116994</v>
      </c>
    </row>
    <row r="184" spans="2:16" ht="13.5" customHeight="1">
      <c r="B184" s="39"/>
      <c r="C184" s="40">
        <v>11</v>
      </c>
      <c r="D184" s="41">
        <v>2781.7069372499241</v>
      </c>
      <c r="E184" s="41">
        <v>1621.0133098299962</v>
      </c>
      <c r="F184" s="41">
        <v>1407.6509979799987</v>
      </c>
      <c r="G184" s="100">
        <v>974.03319824999949</v>
      </c>
      <c r="H184" s="101"/>
      <c r="I184" s="41">
        <v>8780.117876219987</v>
      </c>
      <c r="J184" s="42">
        <v>15564.522319529904</v>
      </c>
    </row>
    <row r="185" spans="2:16" ht="13.5" customHeight="1">
      <c r="B185" s="39"/>
      <c r="C185" s="40">
        <v>12</v>
      </c>
      <c r="D185" s="41">
        <v>2714.5404902399796</v>
      </c>
      <c r="E185" s="41">
        <v>1290.2084636100028</v>
      </c>
      <c r="F185" s="41">
        <v>1104.3791606600007</v>
      </c>
      <c r="G185" s="100">
        <v>824.02974489000042</v>
      </c>
      <c r="H185" s="101"/>
      <c r="I185" s="41">
        <v>22134.613314400023</v>
      </c>
      <c r="J185" s="42">
        <v>28067.771173800007</v>
      </c>
    </row>
    <row r="186" spans="2:16" ht="13.5" customHeight="1">
      <c r="B186" s="39">
        <v>2013</v>
      </c>
      <c r="C186" s="43"/>
      <c r="D186" s="41">
        <v>30686.149009649438</v>
      </c>
      <c r="E186" s="41">
        <v>16703.50221298014</v>
      </c>
      <c r="F186" s="41">
        <v>16153.840336550091</v>
      </c>
      <c r="G186" s="100">
        <v>10575.798305129962</v>
      </c>
      <c r="H186" s="101"/>
      <c r="I186" s="41">
        <v>116299.74525299338</v>
      </c>
      <c r="J186" s="42">
        <v>190419.03511729962</v>
      </c>
      <c r="K186" s="44"/>
      <c r="L186" s="44"/>
      <c r="M186" s="44"/>
      <c r="N186" s="44"/>
      <c r="O186" s="44"/>
      <c r="P186" s="44"/>
    </row>
    <row r="187" spans="2:16" ht="13.5" customHeight="1">
      <c r="B187" s="45"/>
      <c r="C187" s="45"/>
      <c r="D187" s="45"/>
      <c r="E187" s="45"/>
      <c r="F187" s="45"/>
      <c r="G187" s="98"/>
      <c r="H187" s="99"/>
      <c r="I187" s="45"/>
      <c r="J187" s="45"/>
    </row>
    <row r="188" spans="2:16" ht="13.5" customHeight="1">
      <c r="B188" s="39">
        <v>2014</v>
      </c>
      <c r="C188" s="40">
        <v>1</v>
      </c>
      <c r="D188" s="41">
        <v>3274.9824098399754</v>
      </c>
      <c r="E188" s="41">
        <v>1817.8445208800013</v>
      </c>
      <c r="F188" s="41">
        <v>1652.3839682700007</v>
      </c>
      <c r="G188" s="100">
        <v>1240.7779647600007</v>
      </c>
      <c r="H188" s="101"/>
      <c r="I188" s="41">
        <v>7734.5558031199789</v>
      </c>
      <c r="J188" s="42">
        <v>15720.544666869959</v>
      </c>
    </row>
    <row r="189" spans="2:16" ht="13.5" customHeight="1">
      <c r="B189" s="39"/>
      <c r="C189" s="40">
        <v>2</v>
      </c>
      <c r="D189" s="41">
        <v>2111.9090659900121</v>
      </c>
      <c r="E189" s="41">
        <v>1290.5859501600037</v>
      </c>
      <c r="F189" s="41">
        <v>1364.8307658200013</v>
      </c>
      <c r="G189" s="100">
        <v>1123.7406112400006</v>
      </c>
      <c r="H189" s="101"/>
      <c r="I189" s="41">
        <v>6844.2382783799694</v>
      </c>
      <c r="J189" s="42">
        <v>12735.304671589987</v>
      </c>
    </row>
    <row r="190" spans="2:16" ht="13.5" customHeight="1">
      <c r="B190" s="39"/>
      <c r="C190" s="40">
        <v>3</v>
      </c>
      <c r="D190" s="41">
        <v>1736.4364675299971</v>
      </c>
      <c r="E190" s="41">
        <v>926.66511116000106</v>
      </c>
      <c r="F190" s="41">
        <v>1048.7658439199997</v>
      </c>
      <c r="G190" s="100">
        <v>711.69375641000022</v>
      </c>
      <c r="H190" s="101"/>
      <c r="I190" s="41">
        <v>10771.270161949968</v>
      </c>
      <c r="J190" s="42">
        <v>15194.831340969966</v>
      </c>
    </row>
    <row r="191" spans="2:16" ht="13.5" customHeight="1">
      <c r="B191" s="39"/>
      <c r="C191" s="40">
        <v>4</v>
      </c>
      <c r="D191" s="41">
        <v>1902.9263570200319</v>
      </c>
      <c r="E191" s="41">
        <v>939.63827518999813</v>
      </c>
      <c r="F191" s="41">
        <v>972.04783959999713</v>
      </c>
      <c r="G191" s="100">
        <v>586.06375528999979</v>
      </c>
      <c r="H191" s="101"/>
      <c r="I191" s="41">
        <v>10776.849590119979</v>
      </c>
      <c r="J191" s="42">
        <v>15177.525817220005</v>
      </c>
    </row>
    <row r="192" spans="2:16" ht="13.5" customHeight="1">
      <c r="B192" s="39"/>
      <c r="C192" s="40">
        <v>5</v>
      </c>
      <c r="D192" s="41">
        <v>1963.4723307499787</v>
      </c>
      <c r="E192" s="41">
        <v>985.87499605999949</v>
      </c>
      <c r="F192" s="41">
        <v>936.31334261000143</v>
      </c>
      <c r="G192" s="100">
        <v>562.54504058000009</v>
      </c>
      <c r="H192" s="101"/>
      <c r="I192" s="41">
        <v>5496.8944029599816</v>
      </c>
      <c r="J192" s="42">
        <v>9945.1001129599608</v>
      </c>
    </row>
    <row r="193" spans="2:17" ht="13.5" customHeight="1">
      <c r="B193" s="39"/>
      <c r="C193" s="40">
        <v>6</v>
      </c>
      <c r="D193" s="41">
        <v>2119.1495606400367</v>
      </c>
      <c r="E193" s="41">
        <v>1027.2760370499998</v>
      </c>
      <c r="F193" s="41">
        <v>926.81680669999764</v>
      </c>
      <c r="G193" s="100">
        <v>535.7143802500002</v>
      </c>
      <c r="H193" s="101"/>
      <c r="I193" s="41">
        <v>10673.598821119975</v>
      </c>
      <c r="J193" s="42">
        <v>15282.55560576001</v>
      </c>
    </row>
    <row r="194" spans="2:17" ht="13.5" customHeight="1">
      <c r="B194" s="39"/>
      <c r="C194" s="40">
        <v>7</v>
      </c>
      <c r="D194" s="41">
        <v>2323.865147900025</v>
      </c>
      <c r="E194" s="41">
        <v>1298.5818880699971</v>
      </c>
      <c r="F194" s="41">
        <v>1248.7778139699969</v>
      </c>
      <c r="G194" s="100">
        <v>685.50645646000009</v>
      </c>
      <c r="H194" s="101"/>
      <c r="I194" s="41">
        <v>7781.1597385899786</v>
      </c>
      <c r="J194" s="42">
        <v>13337.891044989998</v>
      </c>
    </row>
    <row r="195" spans="2:17" ht="13.5" customHeight="1">
      <c r="B195" s="39"/>
      <c r="C195" s="40">
        <v>8</v>
      </c>
      <c r="D195" s="41">
        <v>2273.7261378600278</v>
      </c>
      <c r="E195" s="41">
        <v>1386.8107781000051</v>
      </c>
      <c r="F195" s="41">
        <v>1139.7665666099988</v>
      </c>
      <c r="G195" s="100">
        <v>966.90193241000031</v>
      </c>
      <c r="H195" s="101"/>
      <c r="I195" s="41">
        <v>9809.7534708399598</v>
      </c>
      <c r="J195" s="42">
        <v>15576.958885819993</v>
      </c>
    </row>
    <row r="196" spans="2:17" ht="13.5" customHeight="1">
      <c r="B196" s="39"/>
      <c r="C196" s="40">
        <v>9</v>
      </c>
      <c r="D196" s="41">
        <v>2555.1103886999595</v>
      </c>
      <c r="E196" s="41">
        <v>1469.0738980099952</v>
      </c>
      <c r="F196" s="41">
        <v>1307.333093930001</v>
      </c>
      <c r="G196" s="100">
        <v>824.62425908999933</v>
      </c>
      <c r="H196" s="101"/>
      <c r="I196" s="41">
        <v>10520.932020159977</v>
      </c>
      <c r="J196" s="42">
        <v>16677.073659889931</v>
      </c>
    </row>
    <row r="197" spans="2:17" ht="13.5" customHeight="1">
      <c r="B197" s="39"/>
      <c r="C197" s="40">
        <v>10</v>
      </c>
      <c r="D197" s="41">
        <v>2619.4363681700211</v>
      </c>
      <c r="E197" s="41">
        <v>1442.149217189999</v>
      </c>
      <c r="F197" s="41">
        <v>1209.3511408599998</v>
      </c>
      <c r="G197" s="100">
        <v>891.90020759999948</v>
      </c>
      <c r="H197" s="101"/>
      <c r="I197" s="41">
        <v>10752.698973260003</v>
      </c>
      <c r="J197" s="42">
        <v>16915.535907080022</v>
      </c>
    </row>
    <row r="198" spans="2:17" ht="13.5" customHeight="1">
      <c r="B198" s="39"/>
      <c r="C198" s="40">
        <v>11</v>
      </c>
      <c r="D198" s="41">
        <v>2291.4130595700253</v>
      </c>
      <c r="E198" s="41">
        <v>1214.1312517599947</v>
      </c>
      <c r="F198" s="41">
        <v>927.41916924000077</v>
      </c>
      <c r="G198" s="100">
        <v>639.86135167000009</v>
      </c>
      <c r="H198" s="101"/>
      <c r="I198" s="41">
        <v>10616.992697769963</v>
      </c>
      <c r="J198" s="42">
        <v>15689.817530009983</v>
      </c>
    </row>
    <row r="199" spans="2:17" ht="13.5" customHeight="1">
      <c r="B199" s="39"/>
      <c r="C199" s="40">
        <v>12</v>
      </c>
      <c r="D199" s="41">
        <v>3522.5214505300055</v>
      </c>
      <c r="E199" s="41">
        <v>2125.100130260008</v>
      </c>
      <c r="F199" s="41">
        <v>2021.824663650003</v>
      </c>
      <c r="G199" s="100">
        <v>2051.1295393600012</v>
      </c>
      <c r="H199" s="101"/>
      <c r="I199" s="41">
        <v>15863.153923359956</v>
      </c>
      <c r="J199" s="42">
        <v>25583.729707159975</v>
      </c>
    </row>
    <row r="200" spans="2:17" ht="13.5" customHeight="1">
      <c r="B200" s="39">
        <v>2014</v>
      </c>
      <c r="C200" s="43"/>
      <c r="D200" s="41">
        <v>28694.948744499976</v>
      </c>
      <c r="E200" s="41">
        <v>15923.732053889487</v>
      </c>
      <c r="F200" s="41">
        <v>14755.631015179921</v>
      </c>
      <c r="G200" s="100">
        <v>10820.459255119998</v>
      </c>
      <c r="H200" s="101"/>
      <c r="I200" s="41">
        <v>117642.09788163226</v>
      </c>
      <c r="J200" s="42">
        <v>187836.8689503198</v>
      </c>
      <c r="K200" s="44"/>
      <c r="L200" s="44"/>
      <c r="M200" s="44"/>
      <c r="N200" s="44"/>
      <c r="O200" s="44"/>
      <c r="P200" s="44"/>
      <c r="Q200" s="44"/>
    </row>
    <row r="201" spans="2:17" ht="13.5" customHeight="1">
      <c r="B201" s="45"/>
      <c r="C201" s="45"/>
      <c r="D201" s="45"/>
      <c r="E201" s="45"/>
      <c r="F201" s="45"/>
      <c r="G201" s="98"/>
      <c r="H201" s="99"/>
      <c r="I201" s="45"/>
      <c r="J201" s="45"/>
    </row>
    <row r="202" spans="2:17" ht="13.5" customHeight="1">
      <c r="B202" s="53">
        <v>2015</v>
      </c>
      <c r="C202" s="54">
        <v>1</v>
      </c>
      <c r="D202" s="55">
        <v>1852.9</v>
      </c>
      <c r="E202" s="55">
        <v>1098.2</v>
      </c>
      <c r="F202" s="55">
        <v>784.6</v>
      </c>
      <c r="G202" s="103">
        <v>683.3</v>
      </c>
      <c r="H202" s="104"/>
      <c r="I202" s="55">
        <v>5360.2</v>
      </c>
      <c r="J202" s="56">
        <v>9779.2000000000007</v>
      </c>
    </row>
    <row r="203" spans="2:17" ht="13.5" customHeight="1">
      <c r="B203" s="53"/>
      <c r="C203" s="54">
        <v>2</v>
      </c>
      <c r="D203" s="55">
        <v>1475.3</v>
      </c>
      <c r="E203" s="55">
        <v>841.5</v>
      </c>
      <c r="F203" s="55">
        <v>859.1</v>
      </c>
      <c r="G203" s="103">
        <v>499.8</v>
      </c>
      <c r="H203" s="104"/>
      <c r="I203" s="55">
        <v>5457.5</v>
      </c>
      <c r="J203" s="56">
        <v>9133.2000000000007</v>
      </c>
    </row>
    <row r="204" spans="2:17" ht="13.5" customHeight="1">
      <c r="B204" s="53"/>
      <c r="C204" s="54">
        <v>3</v>
      </c>
      <c r="D204" s="55">
        <v>1630.4</v>
      </c>
      <c r="E204" s="55">
        <v>895.3</v>
      </c>
      <c r="F204" s="55">
        <v>811.5</v>
      </c>
      <c r="G204" s="103">
        <v>981.9</v>
      </c>
      <c r="H204" s="104"/>
      <c r="I204" s="55">
        <v>10020.9</v>
      </c>
      <c r="J204" s="56">
        <v>14340</v>
      </c>
    </row>
    <row r="205" spans="2:17" ht="13.5" customHeight="1">
      <c r="B205" s="53"/>
      <c r="C205" s="54">
        <v>4</v>
      </c>
      <c r="D205" s="55">
        <v>1544.6</v>
      </c>
      <c r="E205" s="55">
        <v>682.1</v>
      </c>
      <c r="F205" s="55">
        <v>503.1</v>
      </c>
      <c r="G205" s="103">
        <v>722.6</v>
      </c>
      <c r="H205" s="104"/>
      <c r="I205" s="55">
        <v>6818.4</v>
      </c>
      <c r="J205" s="56">
        <v>10270.9</v>
      </c>
    </row>
    <row r="206" spans="2:17" ht="13.5" customHeight="1">
      <c r="B206" s="53"/>
      <c r="C206" s="54">
        <v>5</v>
      </c>
      <c r="D206" s="55">
        <v>1649.3</v>
      </c>
      <c r="E206" s="55">
        <v>709</v>
      </c>
      <c r="F206" s="55">
        <v>645.70000000000005</v>
      </c>
      <c r="G206" s="103">
        <v>770.8</v>
      </c>
      <c r="H206" s="104"/>
      <c r="I206" s="55">
        <v>7495</v>
      </c>
      <c r="J206" s="56">
        <v>11269.8</v>
      </c>
    </row>
    <row r="207" spans="2:17" ht="13.5" customHeight="1">
      <c r="B207" s="53"/>
      <c r="C207" s="54">
        <v>6</v>
      </c>
      <c r="D207" s="55">
        <v>2053.3000000000002</v>
      </c>
      <c r="E207" s="55">
        <v>1048.0999999999999</v>
      </c>
      <c r="F207" s="55">
        <v>662.2</v>
      </c>
      <c r="G207" s="103">
        <v>657.7</v>
      </c>
      <c r="H207" s="104"/>
      <c r="I207" s="55">
        <v>9556</v>
      </c>
      <c r="J207" s="56">
        <v>13977.3</v>
      </c>
    </row>
    <row r="208" spans="2:17" ht="13.5" customHeight="1">
      <c r="B208" s="53"/>
      <c r="C208" s="54">
        <v>7</v>
      </c>
      <c r="D208" s="55">
        <v>1350</v>
      </c>
      <c r="E208" s="55">
        <v>891.6</v>
      </c>
      <c r="F208" s="55">
        <v>641.29999999999995</v>
      </c>
      <c r="G208" s="103">
        <v>574.1</v>
      </c>
      <c r="H208" s="104"/>
      <c r="I208" s="55">
        <v>4831.5</v>
      </c>
      <c r="J208" s="56">
        <v>8288.6</v>
      </c>
    </row>
    <row r="209" spans="2:16" ht="13.5" customHeight="1">
      <c r="B209" s="53"/>
      <c r="C209" s="54">
        <v>8</v>
      </c>
      <c r="D209" s="55">
        <v>1281.0999999999999</v>
      </c>
      <c r="E209" s="55">
        <v>746.1</v>
      </c>
      <c r="F209" s="55">
        <v>649</v>
      </c>
      <c r="G209" s="103">
        <v>677.6</v>
      </c>
      <c r="H209" s="104"/>
      <c r="I209" s="55">
        <v>4613.3999999999996</v>
      </c>
      <c r="J209" s="56">
        <v>7967.2</v>
      </c>
    </row>
    <row r="210" spans="2:16" ht="13.5" customHeight="1">
      <c r="B210" s="53"/>
      <c r="C210" s="54">
        <v>9</v>
      </c>
      <c r="D210" s="55">
        <v>1478.6</v>
      </c>
      <c r="E210" s="55">
        <v>733.6</v>
      </c>
      <c r="F210" s="55">
        <v>607.29999999999995</v>
      </c>
      <c r="G210" s="103">
        <v>399.4</v>
      </c>
      <c r="H210" s="104"/>
      <c r="I210" s="55">
        <v>6195.2</v>
      </c>
      <c r="J210" s="56">
        <v>9414.2000000000007</v>
      </c>
    </row>
    <row r="211" spans="2:16" ht="13.5" customHeight="1">
      <c r="B211" s="53"/>
      <c r="C211" s="54">
        <v>10</v>
      </c>
      <c r="D211" s="55">
        <v>1696.7</v>
      </c>
      <c r="E211" s="55">
        <v>843.1</v>
      </c>
      <c r="F211" s="55">
        <v>752.9</v>
      </c>
      <c r="G211" s="103">
        <v>797.6</v>
      </c>
      <c r="H211" s="104"/>
      <c r="I211" s="55">
        <v>6998.5</v>
      </c>
      <c r="J211" s="56">
        <v>11088.7</v>
      </c>
    </row>
    <row r="212" spans="2:16" ht="13.5" customHeight="1">
      <c r="B212" s="53"/>
      <c r="C212" s="54">
        <v>11</v>
      </c>
      <c r="D212" s="55">
        <v>1543.2</v>
      </c>
      <c r="E212" s="55">
        <v>797.1</v>
      </c>
      <c r="F212" s="55">
        <v>718.3</v>
      </c>
      <c r="G212" s="103">
        <v>500</v>
      </c>
      <c r="H212" s="104"/>
      <c r="I212" s="55">
        <v>7727.7</v>
      </c>
      <c r="J212" s="56">
        <v>11286.3</v>
      </c>
      <c r="K212" s="44"/>
      <c r="L212" s="44"/>
      <c r="M212" s="44"/>
      <c r="N212" s="44"/>
      <c r="O212" s="44"/>
      <c r="P212" s="44"/>
    </row>
    <row r="213" spans="2:16" ht="13.5" customHeight="1">
      <c r="B213" s="53"/>
      <c r="C213" s="54">
        <v>12</v>
      </c>
      <c r="D213" s="55">
        <v>1507.4</v>
      </c>
      <c r="E213" s="55">
        <v>718.3</v>
      </c>
      <c r="F213" s="55">
        <v>651.5</v>
      </c>
      <c r="G213" s="103">
        <v>811.5</v>
      </c>
      <c r="H213" s="104"/>
      <c r="I213" s="55">
        <v>15438</v>
      </c>
      <c r="J213" s="56">
        <v>19126.7</v>
      </c>
    </row>
    <row r="214" spans="2:16">
      <c r="B214" s="53">
        <v>2015</v>
      </c>
      <c r="C214" s="57"/>
      <c r="D214" s="55">
        <v>19062.8</v>
      </c>
      <c r="E214" s="55">
        <v>10003.9</v>
      </c>
      <c r="F214" s="55">
        <v>8286.6</v>
      </c>
      <c r="G214" s="100">
        <v>8076.4</v>
      </c>
      <c r="H214" s="102"/>
      <c r="I214" s="55">
        <v>90512.3</v>
      </c>
      <c r="J214" s="56">
        <v>135942</v>
      </c>
    </row>
    <row r="216" spans="2:16">
      <c r="B216" s="61">
        <v>2016</v>
      </c>
      <c r="C216" s="62">
        <v>1</v>
      </c>
      <c r="D216" s="60">
        <v>1366.7001310300166</v>
      </c>
      <c r="E216" s="60">
        <v>597.63488922999909</v>
      </c>
      <c r="F216" s="60">
        <v>591.78491818999987</v>
      </c>
      <c r="G216" s="96"/>
      <c r="H216" s="97"/>
      <c r="I216" s="60">
        <v>3346.0692130199996</v>
      </c>
      <c r="J216" s="63">
        <v>5902.1891514700146</v>
      </c>
    </row>
    <row r="217" spans="2:16">
      <c r="B217" s="61"/>
      <c r="C217" s="62">
        <v>2</v>
      </c>
      <c r="D217" s="60">
        <v>1174.4483797099897</v>
      </c>
      <c r="E217" s="60">
        <v>598.71687335000092</v>
      </c>
      <c r="F217" s="60">
        <v>469.60226449000083</v>
      </c>
      <c r="G217" s="96"/>
      <c r="H217" s="97"/>
      <c r="I217" s="60">
        <v>3748.1438149700002</v>
      </c>
      <c r="J217" s="63">
        <v>5990.9113325199924</v>
      </c>
    </row>
    <row r="218" spans="2:16">
      <c r="B218" s="61"/>
      <c r="C218" s="62">
        <v>3</v>
      </c>
      <c r="D218" s="60">
        <v>1199.2959455499999</v>
      </c>
      <c r="E218" s="60">
        <v>557.26469468000096</v>
      </c>
      <c r="F218" s="60">
        <v>494.7328183799986</v>
      </c>
      <c r="G218" s="96"/>
      <c r="H218" s="97"/>
      <c r="I218" s="60">
        <v>3910.223602989995</v>
      </c>
      <c r="J218" s="63">
        <v>6161.5170615999941</v>
      </c>
    </row>
    <row r="219" spans="2:16" s="52" customFormat="1">
      <c r="B219" s="61"/>
      <c r="C219" s="62">
        <v>4</v>
      </c>
      <c r="D219" s="60">
        <v>1278.2948254399957</v>
      </c>
      <c r="E219" s="60">
        <v>553.8027033300001</v>
      </c>
      <c r="F219" s="60">
        <v>532.67722514999991</v>
      </c>
      <c r="G219" s="96"/>
      <c r="H219" s="97"/>
      <c r="I219" s="60">
        <v>4703.8836874599829</v>
      </c>
      <c r="J219" s="63">
        <v>7068.6584413799783</v>
      </c>
    </row>
    <row r="220" spans="2:16" s="52" customFormat="1">
      <c r="B220" s="61"/>
      <c r="C220" s="62">
        <v>5</v>
      </c>
      <c r="D220" s="60">
        <v>1130.180059199995</v>
      </c>
      <c r="E220" s="60">
        <v>571.18910623999818</v>
      </c>
      <c r="F220" s="60">
        <v>376.05721784999969</v>
      </c>
      <c r="G220" s="96"/>
      <c r="H220" s="97"/>
      <c r="I220" s="60">
        <v>4655.3096325999977</v>
      </c>
      <c r="J220" s="63">
        <v>6732.7360158899901</v>
      </c>
    </row>
    <row r="221" spans="2:16" s="52" customFormat="1">
      <c r="B221" s="61"/>
      <c r="C221" s="62">
        <v>6</v>
      </c>
      <c r="D221" s="60">
        <v>1063.1248296900023</v>
      </c>
      <c r="E221" s="60">
        <v>539.64220620000071</v>
      </c>
      <c r="F221" s="60">
        <v>688.69586069000093</v>
      </c>
      <c r="G221" s="96"/>
      <c r="H221" s="97"/>
      <c r="I221" s="60">
        <v>5977.6993506699846</v>
      </c>
      <c r="J221" s="63">
        <v>8269.1622472499876</v>
      </c>
    </row>
    <row r="222" spans="2:16">
      <c r="B222" s="61"/>
      <c r="C222" s="62">
        <v>7</v>
      </c>
      <c r="D222" s="60">
        <v>948.96656706998931</v>
      </c>
      <c r="E222" s="60">
        <v>504.03724801999994</v>
      </c>
      <c r="F222" s="60">
        <v>511.65044675999962</v>
      </c>
      <c r="G222" s="96"/>
      <c r="H222" s="97"/>
      <c r="I222" s="60">
        <v>6501.5888274099989</v>
      </c>
      <c r="J222" s="63">
        <v>8466.2430892599878</v>
      </c>
    </row>
    <row r="223" spans="2:16">
      <c r="B223" s="61"/>
      <c r="C223" s="62">
        <v>8</v>
      </c>
      <c r="D223" s="60">
        <v>814.65753750000204</v>
      </c>
      <c r="E223" s="60">
        <v>482.43045474999997</v>
      </c>
      <c r="F223" s="60">
        <v>561.5336845599993</v>
      </c>
      <c r="G223" s="96"/>
      <c r="H223" s="97"/>
      <c r="I223" s="60">
        <v>5030.1984477099913</v>
      </c>
      <c r="J223" s="63">
        <v>6888.8201245199925</v>
      </c>
    </row>
    <row r="224" spans="2:16">
      <c r="B224" s="61"/>
      <c r="C224" s="62">
        <v>9</v>
      </c>
      <c r="D224" s="60">
        <v>1003.2016695899983</v>
      </c>
      <c r="E224" s="60">
        <v>530.00000915999863</v>
      </c>
      <c r="F224" s="60">
        <v>494.58798707999955</v>
      </c>
      <c r="G224" s="96"/>
      <c r="H224" s="97"/>
      <c r="I224" s="60">
        <v>4687.5249639300046</v>
      </c>
      <c r="J224" s="63">
        <v>6715.3146297600015</v>
      </c>
    </row>
    <row r="225" spans="2:14">
      <c r="B225" s="61"/>
      <c r="C225" s="62">
        <v>10</v>
      </c>
      <c r="D225" s="60">
        <v>1157.4091165800019</v>
      </c>
      <c r="E225" s="60">
        <v>653.23100042000021</v>
      </c>
      <c r="F225" s="60">
        <v>462.55647444999988</v>
      </c>
      <c r="G225" s="96"/>
      <c r="H225" s="97"/>
      <c r="I225" s="60">
        <v>4492.3840616499965</v>
      </c>
      <c r="J225" s="63">
        <v>6765.580653099998</v>
      </c>
    </row>
    <row r="226" spans="2:14" s="52" customFormat="1">
      <c r="B226" s="61"/>
      <c r="C226" s="62">
        <v>11</v>
      </c>
      <c r="D226" s="60">
        <v>1170.516075820007</v>
      </c>
      <c r="E226" s="60">
        <v>680.46945512000207</v>
      </c>
      <c r="F226" s="60">
        <v>614.24635965999937</v>
      </c>
      <c r="G226" s="96"/>
      <c r="H226" s="97"/>
      <c r="I226" s="60">
        <v>5042.2896569600034</v>
      </c>
      <c r="J226" s="63">
        <v>7507.5215475600116</v>
      </c>
    </row>
    <row r="227" spans="2:14" s="52" customFormat="1">
      <c r="B227" s="61"/>
      <c r="C227" s="62">
        <v>12</v>
      </c>
      <c r="D227" s="60">
        <v>1223.4188573499896</v>
      </c>
      <c r="E227" s="60">
        <v>807.46582177999846</v>
      </c>
      <c r="F227" s="60">
        <v>836.57249397999988</v>
      </c>
      <c r="G227" s="96"/>
      <c r="H227" s="97"/>
      <c r="I227" s="60">
        <v>8920.3891957599863</v>
      </c>
      <c r="J227" s="63">
        <v>11787.846368869974</v>
      </c>
    </row>
    <row r="228" spans="2:14">
      <c r="B228" s="61">
        <v>2016</v>
      </c>
      <c r="C228" s="64"/>
      <c r="D228" s="60">
        <v>13530.213994530437</v>
      </c>
      <c r="E228" s="60">
        <v>7075.8844622800189</v>
      </c>
      <c r="F228" s="60">
        <v>6634.6977512399899</v>
      </c>
      <c r="G228" s="96"/>
      <c r="H228" s="97"/>
      <c r="I228" s="60">
        <v>61015.704455129773</v>
      </c>
      <c r="J228" s="63">
        <v>88256.500663179919</v>
      </c>
    </row>
    <row r="229" spans="2:14">
      <c r="B229" s="59"/>
      <c r="C229" s="59"/>
      <c r="D229" s="59"/>
      <c r="E229" s="59"/>
      <c r="F229" s="59"/>
      <c r="G229" s="98"/>
      <c r="H229" s="99"/>
      <c r="I229" s="59"/>
    </row>
    <row r="230" spans="2:14">
      <c r="B230" s="85">
        <v>2017</v>
      </c>
      <c r="C230" s="86">
        <v>1</v>
      </c>
      <c r="D230" s="87">
        <v>921.62497924999991</v>
      </c>
      <c r="E230" s="87">
        <v>680.13302973999942</v>
      </c>
      <c r="F230" s="87">
        <v>715.2574390199992</v>
      </c>
      <c r="G230" s="96"/>
      <c r="H230" s="97"/>
      <c r="I230" s="87">
        <v>2402.1733928400022</v>
      </c>
      <c r="J230" s="88">
        <v>4719.1888408500008</v>
      </c>
    </row>
    <row r="231" spans="2:14">
      <c r="B231" s="85"/>
      <c r="C231" s="86">
        <v>2</v>
      </c>
      <c r="D231" s="87">
        <v>818.12914705000583</v>
      </c>
      <c r="E231" s="87">
        <v>509.74440163000105</v>
      </c>
      <c r="F231" s="87">
        <v>655.29594446999897</v>
      </c>
      <c r="G231" s="96"/>
      <c r="H231" s="97"/>
      <c r="I231" s="87">
        <v>3313.0569927799884</v>
      </c>
      <c r="J231" s="88">
        <v>5296.2264859299939</v>
      </c>
    </row>
    <row r="232" spans="2:14">
      <c r="B232" s="85"/>
      <c r="C232" s="86">
        <v>3</v>
      </c>
      <c r="D232" s="87">
        <v>759.55097801000022</v>
      </c>
      <c r="E232" s="87">
        <v>571.05848386999958</v>
      </c>
      <c r="F232" s="87">
        <v>601.14412205000019</v>
      </c>
      <c r="G232" s="96"/>
      <c r="H232" s="97"/>
      <c r="I232" s="87">
        <v>3117.4649944699968</v>
      </c>
      <c r="J232" s="88">
        <v>5049.2185783999967</v>
      </c>
    </row>
    <row r="233" spans="2:14">
      <c r="B233" s="85"/>
      <c r="C233" s="86">
        <v>4</v>
      </c>
      <c r="D233" s="87">
        <v>775.49830821999808</v>
      </c>
      <c r="E233" s="87">
        <v>514.43969403000119</v>
      </c>
      <c r="F233" s="87">
        <v>634.4079514799987</v>
      </c>
      <c r="G233" s="96"/>
      <c r="H233" s="97"/>
      <c r="I233" s="87">
        <v>4388.945615109993</v>
      </c>
      <c r="J233" s="88">
        <v>6313.2915688399908</v>
      </c>
    </row>
    <row r="234" spans="2:14">
      <c r="B234" s="85"/>
      <c r="C234" s="86">
        <v>5</v>
      </c>
      <c r="D234" s="87">
        <v>854.81540024999924</v>
      </c>
      <c r="E234" s="87">
        <v>596.13804758999811</v>
      </c>
      <c r="F234" s="87">
        <v>925.57559253999841</v>
      </c>
      <c r="G234" s="96"/>
      <c r="H234" s="97"/>
      <c r="I234" s="87">
        <v>3964.1466259299928</v>
      </c>
      <c r="J234" s="88">
        <v>6340.6756663099886</v>
      </c>
    </row>
    <row r="235" spans="2:14">
      <c r="B235" s="85"/>
      <c r="C235" s="86">
        <v>6</v>
      </c>
      <c r="D235" s="87">
        <v>964.18958201000237</v>
      </c>
      <c r="E235" s="87">
        <v>660.01293298999838</v>
      </c>
      <c r="F235" s="87">
        <v>1138.8667192699977</v>
      </c>
      <c r="G235" s="96"/>
      <c r="H235" s="97"/>
      <c r="I235" s="87">
        <v>3033.3553838499988</v>
      </c>
      <c r="J235" s="88">
        <v>5796.4246181199978</v>
      </c>
    </row>
    <row r="236" spans="2:14">
      <c r="B236" s="85"/>
      <c r="C236" s="86">
        <v>7</v>
      </c>
      <c r="D236" s="87">
        <v>803.02981963000116</v>
      </c>
      <c r="E236" s="87">
        <v>596.76521756000136</v>
      </c>
      <c r="F236" s="87">
        <v>1250.7879596500006</v>
      </c>
      <c r="G236" s="96"/>
      <c r="H236" s="97"/>
      <c r="I236" s="87">
        <v>4061.3716034099948</v>
      </c>
      <c r="J236" s="88">
        <v>6711.9546002499974</v>
      </c>
      <c r="L236" s="34" t="s">
        <v>119</v>
      </c>
      <c r="M236" s="34" t="s">
        <v>13</v>
      </c>
    </row>
    <row r="237" spans="2:14" s="52" customFormat="1">
      <c r="B237" s="85"/>
      <c r="C237" s="86">
        <v>8</v>
      </c>
      <c r="D237" s="87">
        <v>673.1</v>
      </c>
      <c r="E237" s="87">
        <v>634.6</v>
      </c>
      <c r="F237" s="87">
        <v>1196</v>
      </c>
      <c r="G237" s="96"/>
      <c r="H237" s="97"/>
      <c r="I237" s="93">
        <v>2220.6999999999998</v>
      </c>
      <c r="J237" s="88">
        <v>4724.3</v>
      </c>
      <c r="K237" s="52" t="s">
        <v>232</v>
      </c>
      <c r="L237" s="94">
        <f>SUM(J230:J237)+SUM(J224:J227)</f>
        <v>77727.543557989964</v>
      </c>
      <c r="M237" s="50">
        <v>6470806.4000000004</v>
      </c>
      <c r="N237" s="44">
        <f>L237/M237</f>
        <v>1.2012033547780066E-2</v>
      </c>
    </row>
    <row r="238" spans="2:14">
      <c r="B238" s="85">
        <v>2017</v>
      </c>
      <c r="C238" s="89"/>
      <c r="D238" s="87">
        <v>6569.5</v>
      </c>
      <c r="E238" s="87">
        <v>4762.8999999999996</v>
      </c>
      <c r="F238" s="87">
        <v>7117.2</v>
      </c>
      <c r="G238" s="96"/>
      <c r="H238" s="97"/>
      <c r="I238" s="93">
        <v>26500.400000000001</v>
      </c>
      <c r="J238" s="88">
        <v>44949.9</v>
      </c>
    </row>
  </sheetData>
  <mergeCells count="235">
    <mergeCell ref="B2:G2"/>
    <mergeCell ref="B4:C4"/>
    <mergeCell ref="G5:H5"/>
    <mergeCell ref="G6:H6"/>
    <mergeCell ref="G7:H7"/>
    <mergeCell ref="G8:H8"/>
    <mergeCell ref="G21:H21"/>
    <mergeCell ref="G22:H22"/>
    <mergeCell ref="G23:H23"/>
    <mergeCell ref="G15:H15"/>
    <mergeCell ref="G16:H16"/>
    <mergeCell ref="G17:H17"/>
    <mergeCell ref="G9:H9"/>
    <mergeCell ref="G10:H10"/>
    <mergeCell ref="G11:H11"/>
    <mergeCell ref="G12:H12"/>
    <mergeCell ref="G13:H13"/>
    <mergeCell ref="G14:H14"/>
    <mergeCell ref="G24:H24"/>
    <mergeCell ref="G25:H25"/>
    <mergeCell ref="G26:H26"/>
    <mergeCell ref="G18:H18"/>
    <mergeCell ref="G19:H19"/>
    <mergeCell ref="G20:H20"/>
    <mergeCell ref="G33:H33"/>
    <mergeCell ref="G34:H34"/>
    <mergeCell ref="G35:H35"/>
    <mergeCell ref="G36:H36"/>
    <mergeCell ref="G37:H37"/>
    <mergeCell ref="G38:H38"/>
    <mergeCell ref="G27:H27"/>
    <mergeCell ref="G28:H28"/>
    <mergeCell ref="G29:H29"/>
    <mergeCell ref="G30:H30"/>
    <mergeCell ref="G31:H31"/>
    <mergeCell ref="G32:H32"/>
    <mergeCell ref="G45:H45"/>
    <mergeCell ref="G46:H46"/>
    <mergeCell ref="G47:H47"/>
    <mergeCell ref="G48:H48"/>
    <mergeCell ref="G49:H49"/>
    <mergeCell ref="G50:H50"/>
    <mergeCell ref="G39:H39"/>
    <mergeCell ref="G40:H40"/>
    <mergeCell ref="G41:H41"/>
    <mergeCell ref="G42:H42"/>
    <mergeCell ref="G43:H43"/>
    <mergeCell ref="G44:H44"/>
    <mergeCell ref="G57:H57"/>
    <mergeCell ref="G58:H58"/>
    <mergeCell ref="G59:H59"/>
    <mergeCell ref="G60:H60"/>
    <mergeCell ref="G61:H61"/>
    <mergeCell ref="G62:H62"/>
    <mergeCell ref="G51:H51"/>
    <mergeCell ref="G52:H52"/>
    <mergeCell ref="G53:H53"/>
    <mergeCell ref="G54:H54"/>
    <mergeCell ref="G55:H55"/>
    <mergeCell ref="G56:H56"/>
    <mergeCell ref="G69:H69"/>
    <mergeCell ref="G70:H70"/>
    <mergeCell ref="G71:H71"/>
    <mergeCell ref="G72:H72"/>
    <mergeCell ref="G73:H73"/>
    <mergeCell ref="G74:H74"/>
    <mergeCell ref="G63:H63"/>
    <mergeCell ref="G64:H64"/>
    <mergeCell ref="G65:H65"/>
    <mergeCell ref="G66:H66"/>
    <mergeCell ref="G67:H67"/>
    <mergeCell ref="G68:H68"/>
    <mergeCell ref="G81:H81"/>
    <mergeCell ref="G82:H82"/>
    <mergeCell ref="G83:H83"/>
    <mergeCell ref="G84:H84"/>
    <mergeCell ref="G85:H85"/>
    <mergeCell ref="G86:H86"/>
    <mergeCell ref="G75:H75"/>
    <mergeCell ref="G76:H76"/>
    <mergeCell ref="G77:H77"/>
    <mergeCell ref="G78:H78"/>
    <mergeCell ref="G79:H79"/>
    <mergeCell ref="G80:H80"/>
    <mergeCell ref="G93:H93"/>
    <mergeCell ref="G94:H94"/>
    <mergeCell ref="G95:H95"/>
    <mergeCell ref="G96:H96"/>
    <mergeCell ref="G97:H97"/>
    <mergeCell ref="G98:H98"/>
    <mergeCell ref="G87:H87"/>
    <mergeCell ref="G88:H88"/>
    <mergeCell ref="G89:H89"/>
    <mergeCell ref="G90:H90"/>
    <mergeCell ref="G91:H91"/>
    <mergeCell ref="G92:H92"/>
    <mergeCell ref="G105:H105"/>
    <mergeCell ref="G106:H106"/>
    <mergeCell ref="G107:H107"/>
    <mergeCell ref="G108:H108"/>
    <mergeCell ref="G109:H109"/>
    <mergeCell ref="G110:H110"/>
    <mergeCell ref="G99:H99"/>
    <mergeCell ref="G100:H100"/>
    <mergeCell ref="G101:H101"/>
    <mergeCell ref="G102:H102"/>
    <mergeCell ref="G103:H103"/>
    <mergeCell ref="G104:H104"/>
    <mergeCell ref="G117:H117"/>
    <mergeCell ref="G118:H118"/>
    <mergeCell ref="G119:H119"/>
    <mergeCell ref="G120:H120"/>
    <mergeCell ref="G121:H121"/>
    <mergeCell ref="G122:H122"/>
    <mergeCell ref="G111:H111"/>
    <mergeCell ref="G112:H112"/>
    <mergeCell ref="G113:H113"/>
    <mergeCell ref="G114:H114"/>
    <mergeCell ref="G115:H115"/>
    <mergeCell ref="G116:H116"/>
    <mergeCell ref="G129:H129"/>
    <mergeCell ref="G130:H130"/>
    <mergeCell ref="G131:H131"/>
    <mergeCell ref="G132:H132"/>
    <mergeCell ref="G133:H133"/>
    <mergeCell ref="G134:H134"/>
    <mergeCell ref="G123:H123"/>
    <mergeCell ref="G124:H124"/>
    <mergeCell ref="G125:H125"/>
    <mergeCell ref="G126:H126"/>
    <mergeCell ref="G127:H127"/>
    <mergeCell ref="G128:H128"/>
    <mergeCell ref="G141:H141"/>
    <mergeCell ref="G142:H142"/>
    <mergeCell ref="G143:H143"/>
    <mergeCell ref="G144:H144"/>
    <mergeCell ref="G145:H145"/>
    <mergeCell ref="G146:H146"/>
    <mergeCell ref="G135:H135"/>
    <mergeCell ref="G136:H136"/>
    <mergeCell ref="G137:H137"/>
    <mergeCell ref="G138:H138"/>
    <mergeCell ref="G139:H139"/>
    <mergeCell ref="G140:H140"/>
    <mergeCell ref="G153:H153"/>
    <mergeCell ref="G154:H154"/>
    <mergeCell ref="G155:H155"/>
    <mergeCell ref="G156:H156"/>
    <mergeCell ref="G157:H157"/>
    <mergeCell ref="G158:H158"/>
    <mergeCell ref="G147:H147"/>
    <mergeCell ref="G148:H148"/>
    <mergeCell ref="G149:H149"/>
    <mergeCell ref="G150:H150"/>
    <mergeCell ref="G151:H151"/>
    <mergeCell ref="G152:H152"/>
    <mergeCell ref="G165:H165"/>
    <mergeCell ref="G166:H166"/>
    <mergeCell ref="G167:H167"/>
    <mergeCell ref="G168:H168"/>
    <mergeCell ref="G169:H169"/>
    <mergeCell ref="G170:H170"/>
    <mergeCell ref="G159:H159"/>
    <mergeCell ref="G160:H160"/>
    <mergeCell ref="G161:H161"/>
    <mergeCell ref="G162:H162"/>
    <mergeCell ref="G163:H163"/>
    <mergeCell ref="G164:H164"/>
    <mergeCell ref="G177:H177"/>
    <mergeCell ref="G178:H178"/>
    <mergeCell ref="G179:H179"/>
    <mergeCell ref="G180:H180"/>
    <mergeCell ref="G181:H181"/>
    <mergeCell ref="G182:H182"/>
    <mergeCell ref="G171:H171"/>
    <mergeCell ref="G172:H172"/>
    <mergeCell ref="G173:H173"/>
    <mergeCell ref="G174:H174"/>
    <mergeCell ref="G175:H175"/>
    <mergeCell ref="G176:H176"/>
    <mergeCell ref="G189:H189"/>
    <mergeCell ref="G190:H190"/>
    <mergeCell ref="G191:H191"/>
    <mergeCell ref="G192:H192"/>
    <mergeCell ref="G193:H193"/>
    <mergeCell ref="G194:H194"/>
    <mergeCell ref="G183:H183"/>
    <mergeCell ref="G184:H184"/>
    <mergeCell ref="G185:H185"/>
    <mergeCell ref="G186:H186"/>
    <mergeCell ref="G187:H187"/>
    <mergeCell ref="G188:H188"/>
    <mergeCell ref="G195:H195"/>
    <mergeCell ref="G196:H196"/>
    <mergeCell ref="G197:H197"/>
    <mergeCell ref="G198:H198"/>
    <mergeCell ref="G199:H199"/>
    <mergeCell ref="G200:H200"/>
    <mergeCell ref="G219:H219"/>
    <mergeCell ref="G220:H220"/>
    <mergeCell ref="G216:H216"/>
    <mergeCell ref="G217:H217"/>
    <mergeCell ref="G218:H218"/>
    <mergeCell ref="G214:H214"/>
    <mergeCell ref="G202:H202"/>
    <mergeCell ref="G203:H203"/>
    <mergeCell ref="G204:H204"/>
    <mergeCell ref="G205:H205"/>
    <mergeCell ref="G206:H206"/>
    <mergeCell ref="G207:H207"/>
    <mergeCell ref="G208:H208"/>
    <mergeCell ref="G209:H209"/>
    <mergeCell ref="G210:H210"/>
    <mergeCell ref="G211:H211"/>
    <mergeCell ref="G212:H212"/>
    <mergeCell ref="G213:H213"/>
    <mergeCell ref="G201:H201"/>
    <mergeCell ref="G229:H229"/>
    <mergeCell ref="G223:H223"/>
    <mergeCell ref="G224:H224"/>
    <mergeCell ref="G225:H225"/>
    <mergeCell ref="G228:H228"/>
    <mergeCell ref="G222:H222"/>
    <mergeCell ref="G221:H221"/>
    <mergeCell ref="G226:H226"/>
    <mergeCell ref="G227:H227"/>
    <mergeCell ref="G237:H237"/>
    <mergeCell ref="G238:H238"/>
    <mergeCell ref="G230:H230"/>
    <mergeCell ref="G231:H231"/>
    <mergeCell ref="G232:H232"/>
    <mergeCell ref="G233:H233"/>
    <mergeCell ref="G234:H234"/>
    <mergeCell ref="G235:H235"/>
    <mergeCell ref="G236:H236"/>
  </mergeCells>
  <pageMargins left="0.511811024" right="0.511811024" top="0.78740157499999996" bottom="0.78740157499999996" header="0.31496062000000002" footer="0.31496062000000002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91"/>
  <sheetViews>
    <sheetView topLeftCell="R60" workbookViewId="0">
      <selection activeCell="AA91" sqref="AA91"/>
    </sheetView>
  </sheetViews>
  <sheetFormatPr defaultRowHeight="12.75"/>
  <cols>
    <col min="1" max="1" width="7.5703125" style="3" customWidth="1"/>
    <col min="2" max="2" width="10" style="3" customWidth="1"/>
    <col min="3" max="3" width="10.140625" style="3" customWidth="1"/>
    <col min="4" max="4" width="12.85546875" style="3" customWidth="1"/>
    <col min="5" max="5" width="9.85546875" style="3" customWidth="1"/>
    <col min="6" max="6" width="10" style="3" customWidth="1"/>
    <col min="7" max="7" width="8.42578125" style="3" customWidth="1"/>
    <col min="8" max="8" width="9.140625" style="3" customWidth="1"/>
    <col min="9" max="9" width="9.85546875" style="3" customWidth="1"/>
    <col min="10" max="10" width="11.140625" style="3" customWidth="1"/>
    <col min="11" max="11" width="13.85546875" style="3" customWidth="1"/>
    <col min="12" max="12" width="10.5703125" style="3" customWidth="1"/>
    <col min="13" max="13" width="11.7109375" style="3" customWidth="1"/>
    <col min="14" max="14" width="11.85546875" style="3" customWidth="1"/>
    <col min="15" max="17" width="9.140625" style="3" customWidth="1"/>
    <col min="18" max="18" width="10.140625" style="3" customWidth="1"/>
    <col min="19" max="19" width="11.140625" style="3" customWidth="1"/>
    <col min="20" max="20" width="9.42578125" style="3" customWidth="1"/>
    <col min="21" max="21" width="11.5703125" style="3" customWidth="1"/>
    <col min="22" max="22" width="9.140625" style="3" customWidth="1"/>
    <col min="23" max="23" width="10" style="3" customWidth="1"/>
    <col min="24" max="24" width="10.42578125" style="3" customWidth="1"/>
    <col min="25" max="25" width="12.28515625" style="3" customWidth="1"/>
    <col min="26" max="256" width="9.140625" style="3"/>
    <col min="257" max="257" width="7.5703125" style="3" customWidth="1"/>
    <col min="258" max="258" width="10" style="3" customWidth="1"/>
    <col min="259" max="259" width="10.140625" style="3" customWidth="1"/>
    <col min="260" max="260" width="12.85546875" style="3" customWidth="1"/>
    <col min="261" max="261" width="9.85546875" style="3" customWidth="1"/>
    <col min="262" max="262" width="10" style="3" customWidth="1"/>
    <col min="263" max="263" width="8.42578125" style="3" customWidth="1"/>
    <col min="264" max="264" width="9.140625" style="3" customWidth="1"/>
    <col min="265" max="265" width="9.85546875" style="3" customWidth="1"/>
    <col min="266" max="266" width="11.140625" style="3" customWidth="1"/>
    <col min="267" max="267" width="13.85546875" style="3" customWidth="1"/>
    <col min="268" max="268" width="10.5703125" style="3" customWidth="1"/>
    <col min="269" max="269" width="11.7109375" style="3" customWidth="1"/>
    <col min="270" max="270" width="11.85546875" style="3" customWidth="1"/>
    <col min="271" max="273" width="9.140625" style="3" customWidth="1"/>
    <col min="274" max="274" width="10.140625" style="3" customWidth="1"/>
    <col min="275" max="275" width="11.140625" style="3" customWidth="1"/>
    <col min="276" max="276" width="9.42578125" style="3" customWidth="1"/>
    <col min="277" max="277" width="11.5703125" style="3" customWidth="1"/>
    <col min="278" max="278" width="9.140625" style="3" customWidth="1"/>
    <col min="279" max="279" width="10" style="3" customWidth="1"/>
    <col min="280" max="280" width="10.42578125" style="3" customWidth="1"/>
    <col min="281" max="281" width="12.28515625" style="3" customWidth="1"/>
    <col min="282" max="512" width="9.140625" style="3"/>
    <col min="513" max="513" width="7.5703125" style="3" customWidth="1"/>
    <col min="514" max="514" width="10" style="3" customWidth="1"/>
    <col min="515" max="515" width="10.140625" style="3" customWidth="1"/>
    <col min="516" max="516" width="12.85546875" style="3" customWidth="1"/>
    <col min="517" max="517" width="9.85546875" style="3" customWidth="1"/>
    <col min="518" max="518" width="10" style="3" customWidth="1"/>
    <col min="519" max="519" width="8.42578125" style="3" customWidth="1"/>
    <col min="520" max="520" width="9.140625" style="3" customWidth="1"/>
    <col min="521" max="521" width="9.85546875" style="3" customWidth="1"/>
    <col min="522" max="522" width="11.140625" style="3" customWidth="1"/>
    <col min="523" max="523" width="13.85546875" style="3" customWidth="1"/>
    <col min="524" max="524" width="10.5703125" style="3" customWidth="1"/>
    <col min="525" max="525" width="11.7109375" style="3" customWidth="1"/>
    <col min="526" max="526" width="11.85546875" style="3" customWidth="1"/>
    <col min="527" max="529" width="9.140625" style="3" customWidth="1"/>
    <col min="530" max="530" width="10.140625" style="3" customWidth="1"/>
    <col min="531" max="531" width="11.140625" style="3" customWidth="1"/>
    <col min="532" max="532" width="9.42578125" style="3" customWidth="1"/>
    <col min="533" max="533" width="11.5703125" style="3" customWidth="1"/>
    <col min="534" max="534" width="9.140625" style="3" customWidth="1"/>
    <col min="535" max="535" width="10" style="3" customWidth="1"/>
    <col min="536" max="536" width="10.42578125" style="3" customWidth="1"/>
    <col min="537" max="537" width="12.28515625" style="3" customWidth="1"/>
    <col min="538" max="768" width="9.140625" style="3"/>
    <col min="769" max="769" width="7.5703125" style="3" customWidth="1"/>
    <col min="770" max="770" width="10" style="3" customWidth="1"/>
    <col min="771" max="771" width="10.140625" style="3" customWidth="1"/>
    <col min="772" max="772" width="12.85546875" style="3" customWidth="1"/>
    <col min="773" max="773" width="9.85546875" style="3" customWidth="1"/>
    <col min="774" max="774" width="10" style="3" customWidth="1"/>
    <col min="775" max="775" width="8.42578125" style="3" customWidth="1"/>
    <col min="776" max="776" width="9.140625" style="3" customWidth="1"/>
    <col min="777" max="777" width="9.85546875" style="3" customWidth="1"/>
    <col min="778" max="778" width="11.140625" style="3" customWidth="1"/>
    <col min="779" max="779" width="13.85546875" style="3" customWidth="1"/>
    <col min="780" max="780" width="10.5703125" style="3" customWidth="1"/>
    <col min="781" max="781" width="11.7109375" style="3" customWidth="1"/>
    <col min="782" max="782" width="11.85546875" style="3" customWidth="1"/>
    <col min="783" max="785" width="9.140625" style="3" customWidth="1"/>
    <col min="786" max="786" width="10.140625" style="3" customWidth="1"/>
    <col min="787" max="787" width="11.140625" style="3" customWidth="1"/>
    <col min="788" max="788" width="9.42578125" style="3" customWidth="1"/>
    <col min="789" max="789" width="11.5703125" style="3" customWidth="1"/>
    <col min="790" max="790" width="9.140625" style="3" customWidth="1"/>
    <col min="791" max="791" width="10" style="3" customWidth="1"/>
    <col min="792" max="792" width="10.42578125" style="3" customWidth="1"/>
    <col min="793" max="793" width="12.28515625" style="3" customWidth="1"/>
    <col min="794" max="1024" width="9.140625" style="3"/>
    <col min="1025" max="1025" width="7.5703125" style="3" customWidth="1"/>
    <col min="1026" max="1026" width="10" style="3" customWidth="1"/>
    <col min="1027" max="1027" width="10.140625" style="3" customWidth="1"/>
    <col min="1028" max="1028" width="12.85546875" style="3" customWidth="1"/>
    <col min="1029" max="1029" width="9.85546875" style="3" customWidth="1"/>
    <col min="1030" max="1030" width="10" style="3" customWidth="1"/>
    <col min="1031" max="1031" width="8.42578125" style="3" customWidth="1"/>
    <col min="1032" max="1032" width="9.140625" style="3" customWidth="1"/>
    <col min="1033" max="1033" width="9.85546875" style="3" customWidth="1"/>
    <col min="1034" max="1034" width="11.140625" style="3" customWidth="1"/>
    <col min="1035" max="1035" width="13.85546875" style="3" customWidth="1"/>
    <col min="1036" max="1036" width="10.5703125" style="3" customWidth="1"/>
    <col min="1037" max="1037" width="11.7109375" style="3" customWidth="1"/>
    <col min="1038" max="1038" width="11.85546875" style="3" customWidth="1"/>
    <col min="1039" max="1041" width="9.140625" style="3" customWidth="1"/>
    <col min="1042" max="1042" width="10.140625" style="3" customWidth="1"/>
    <col min="1043" max="1043" width="11.140625" style="3" customWidth="1"/>
    <col min="1044" max="1044" width="9.42578125" style="3" customWidth="1"/>
    <col min="1045" max="1045" width="11.5703125" style="3" customWidth="1"/>
    <col min="1046" max="1046" width="9.140625" style="3" customWidth="1"/>
    <col min="1047" max="1047" width="10" style="3" customWidth="1"/>
    <col min="1048" max="1048" width="10.42578125" style="3" customWidth="1"/>
    <col min="1049" max="1049" width="12.28515625" style="3" customWidth="1"/>
    <col min="1050" max="1280" width="9.140625" style="3"/>
    <col min="1281" max="1281" width="7.5703125" style="3" customWidth="1"/>
    <col min="1282" max="1282" width="10" style="3" customWidth="1"/>
    <col min="1283" max="1283" width="10.140625" style="3" customWidth="1"/>
    <col min="1284" max="1284" width="12.85546875" style="3" customWidth="1"/>
    <col min="1285" max="1285" width="9.85546875" style="3" customWidth="1"/>
    <col min="1286" max="1286" width="10" style="3" customWidth="1"/>
    <col min="1287" max="1287" width="8.42578125" style="3" customWidth="1"/>
    <col min="1288" max="1288" width="9.140625" style="3" customWidth="1"/>
    <col min="1289" max="1289" width="9.85546875" style="3" customWidth="1"/>
    <col min="1290" max="1290" width="11.140625" style="3" customWidth="1"/>
    <col min="1291" max="1291" width="13.85546875" style="3" customWidth="1"/>
    <col min="1292" max="1292" width="10.5703125" style="3" customWidth="1"/>
    <col min="1293" max="1293" width="11.7109375" style="3" customWidth="1"/>
    <col min="1294" max="1294" width="11.85546875" style="3" customWidth="1"/>
    <col min="1295" max="1297" width="9.140625" style="3" customWidth="1"/>
    <col min="1298" max="1298" width="10.140625" style="3" customWidth="1"/>
    <col min="1299" max="1299" width="11.140625" style="3" customWidth="1"/>
    <col min="1300" max="1300" width="9.42578125" style="3" customWidth="1"/>
    <col min="1301" max="1301" width="11.5703125" style="3" customWidth="1"/>
    <col min="1302" max="1302" width="9.140625" style="3" customWidth="1"/>
    <col min="1303" max="1303" width="10" style="3" customWidth="1"/>
    <col min="1304" max="1304" width="10.42578125" style="3" customWidth="1"/>
    <col min="1305" max="1305" width="12.28515625" style="3" customWidth="1"/>
    <col min="1306" max="1536" width="9.140625" style="3"/>
    <col min="1537" max="1537" width="7.5703125" style="3" customWidth="1"/>
    <col min="1538" max="1538" width="10" style="3" customWidth="1"/>
    <col min="1539" max="1539" width="10.140625" style="3" customWidth="1"/>
    <col min="1540" max="1540" width="12.85546875" style="3" customWidth="1"/>
    <col min="1541" max="1541" width="9.85546875" style="3" customWidth="1"/>
    <col min="1542" max="1542" width="10" style="3" customWidth="1"/>
    <col min="1543" max="1543" width="8.42578125" style="3" customWidth="1"/>
    <col min="1544" max="1544" width="9.140625" style="3" customWidth="1"/>
    <col min="1545" max="1545" width="9.85546875" style="3" customWidth="1"/>
    <col min="1546" max="1546" width="11.140625" style="3" customWidth="1"/>
    <col min="1547" max="1547" width="13.85546875" style="3" customWidth="1"/>
    <col min="1548" max="1548" width="10.5703125" style="3" customWidth="1"/>
    <col min="1549" max="1549" width="11.7109375" style="3" customWidth="1"/>
    <col min="1550" max="1550" width="11.85546875" style="3" customWidth="1"/>
    <col min="1551" max="1553" width="9.140625" style="3" customWidth="1"/>
    <col min="1554" max="1554" width="10.140625" style="3" customWidth="1"/>
    <col min="1555" max="1555" width="11.140625" style="3" customWidth="1"/>
    <col min="1556" max="1556" width="9.42578125" style="3" customWidth="1"/>
    <col min="1557" max="1557" width="11.5703125" style="3" customWidth="1"/>
    <col min="1558" max="1558" width="9.140625" style="3" customWidth="1"/>
    <col min="1559" max="1559" width="10" style="3" customWidth="1"/>
    <col min="1560" max="1560" width="10.42578125" style="3" customWidth="1"/>
    <col min="1561" max="1561" width="12.28515625" style="3" customWidth="1"/>
    <col min="1562" max="1792" width="9.140625" style="3"/>
    <col min="1793" max="1793" width="7.5703125" style="3" customWidth="1"/>
    <col min="1794" max="1794" width="10" style="3" customWidth="1"/>
    <col min="1795" max="1795" width="10.140625" style="3" customWidth="1"/>
    <col min="1796" max="1796" width="12.85546875" style="3" customWidth="1"/>
    <col min="1797" max="1797" width="9.85546875" style="3" customWidth="1"/>
    <col min="1798" max="1798" width="10" style="3" customWidth="1"/>
    <col min="1799" max="1799" width="8.42578125" style="3" customWidth="1"/>
    <col min="1800" max="1800" width="9.140625" style="3" customWidth="1"/>
    <col min="1801" max="1801" width="9.85546875" style="3" customWidth="1"/>
    <col min="1802" max="1802" width="11.140625" style="3" customWidth="1"/>
    <col min="1803" max="1803" width="13.85546875" style="3" customWidth="1"/>
    <col min="1804" max="1804" width="10.5703125" style="3" customWidth="1"/>
    <col min="1805" max="1805" width="11.7109375" style="3" customWidth="1"/>
    <col min="1806" max="1806" width="11.85546875" style="3" customWidth="1"/>
    <col min="1807" max="1809" width="9.140625" style="3" customWidth="1"/>
    <col min="1810" max="1810" width="10.140625" style="3" customWidth="1"/>
    <col min="1811" max="1811" width="11.140625" style="3" customWidth="1"/>
    <col min="1812" max="1812" width="9.42578125" style="3" customWidth="1"/>
    <col min="1813" max="1813" width="11.5703125" style="3" customWidth="1"/>
    <col min="1814" max="1814" width="9.140625" style="3" customWidth="1"/>
    <col min="1815" max="1815" width="10" style="3" customWidth="1"/>
    <col min="1816" max="1816" width="10.42578125" style="3" customWidth="1"/>
    <col min="1817" max="1817" width="12.28515625" style="3" customWidth="1"/>
    <col min="1818" max="2048" width="9.140625" style="3"/>
    <col min="2049" max="2049" width="7.5703125" style="3" customWidth="1"/>
    <col min="2050" max="2050" width="10" style="3" customWidth="1"/>
    <col min="2051" max="2051" width="10.140625" style="3" customWidth="1"/>
    <col min="2052" max="2052" width="12.85546875" style="3" customWidth="1"/>
    <col min="2053" max="2053" width="9.85546875" style="3" customWidth="1"/>
    <col min="2054" max="2054" width="10" style="3" customWidth="1"/>
    <col min="2055" max="2055" width="8.42578125" style="3" customWidth="1"/>
    <col min="2056" max="2056" width="9.140625" style="3" customWidth="1"/>
    <col min="2057" max="2057" width="9.85546875" style="3" customWidth="1"/>
    <col min="2058" max="2058" width="11.140625" style="3" customWidth="1"/>
    <col min="2059" max="2059" width="13.85546875" style="3" customWidth="1"/>
    <col min="2060" max="2060" width="10.5703125" style="3" customWidth="1"/>
    <col min="2061" max="2061" width="11.7109375" style="3" customWidth="1"/>
    <col min="2062" max="2062" width="11.85546875" style="3" customWidth="1"/>
    <col min="2063" max="2065" width="9.140625" style="3" customWidth="1"/>
    <col min="2066" max="2066" width="10.140625" style="3" customWidth="1"/>
    <col min="2067" max="2067" width="11.140625" style="3" customWidth="1"/>
    <col min="2068" max="2068" width="9.42578125" style="3" customWidth="1"/>
    <col min="2069" max="2069" width="11.5703125" style="3" customWidth="1"/>
    <col min="2070" max="2070" width="9.140625" style="3" customWidth="1"/>
    <col min="2071" max="2071" width="10" style="3" customWidth="1"/>
    <col min="2072" max="2072" width="10.42578125" style="3" customWidth="1"/>
    <col min="2073" max="2073" width="12.28515625" style="3" customWidth="1"/>
    <col min="2074" max="2304" width="9.140625" style="3"/>
    <col min="2305" max="2305" width="7.5703125" style="3" customWidth="1"/>
    <col min="2306" max="2306" width="10" style="3" customWidth="1"/>
    <col min="2307" max="2307" width="10.140625" style="3" customWidth="1"/>
    <col min="2308" max="2308" width="12.85546875" style="3" customWidth="1"/>
    <col min="2309" max="2309" width="9.85546875" style="3" customWidth="1"/>
    <col min="2310" max="2310" width="10" style="3" customWidth="1"/>
    <col min="2311" max="2311" width="8.42578125" style="3" customWidth="1"/>
    <col min="2312" max="2312" width="9.140625" style="3" customWidth="1"/>
    <col min="2313" max="2313" width="9.85546875" style="3" customWidth="1"/>
    <col min="2314" max="2314" width="11.140625" style="3" customWidth="1"/>
    <col min="2315" max="2315" width="13.85546875" style="3" customWidth="1"/>
    <col min="2316" max="2316" width="10.5703125" style="3" customWidth="1"/>
    <col min="2317" max="2317" width="11.7109375" style="3" customWidth="1"/>
    <col min="2318" max="2318" width="11.85546875" style="3" customWidth="1"/>
    <col min="2319" max="2321" width="9.140625" style="3" customWidth="1"/>
    <col min="2322" max="2322" width="10.140625" style="3" customWidth="1"/>
    <col min="2323" max="2323" width="11.140625" style="3" customWidth="1"/>
    <col min="2324" max="2324" width="9.42578125" style="3" customWidth="1"/>
    <col min="2325" max="2325" width="11.5703125" style="3" customWidth="1"/>
    <col min="2326" max="2326" width="9.140625" style="3" customWidth="1"/>
    <col min="2327" max="2327" width="10" style="3" customWidth="1"/>
    <col min="2328" max="2328" width="10.42578125" style="3" customWidth="1"/>
    <col min="2329" max="2329" width="12.28515625" style="3" customWidth="1"/>
    <col min="2330" max="2560" width="9.140625" style="3"/>
    <col min="2561" max="2561" width="7.5703125" style="3" customWidth="1"/>
    <col min="2562" max="2562" width="10" style="3" customWidth="1"/>
    <col min="2563" max="2563" width="10.140625" style="3" customWidth="1"/>
    <col min="2564" max="2564" width="12.85546875" style="3" customWidth="1"/>
    <col min="2565" max="2565" width="9.85546875" style="3" customWidth="1"/>
    <col min="2566" max="2566" width="10" style="3" customWidth="1"/>
    <col min="2567" max="2567" width="8.42578125" style="3" customWidth="1"/>
    <col min="2568" max="2568" width="9.140625" style="3" customWidth="1"/>
    <col min="2569" max="2569" width="9.85546875" style="3" customWidth="1"/>
    <col min="2570" max="2570" width="11.140625" style="3" customWidth="1"/>
    <col min="2571" max="2571" width="13.85546875" style="3" customWidth="1"/>
    <col min="2572" max="2572" width="10.5703125" style="3" customWidth="1"/>
    <col min="2573" max="2573" width="11.7109375" style="3" customWidth="1"/>
    <col min="2574" max="2574" width="11.85546875" style="3" customWidth="1"/>
    <col min="2575" max="2577" width="9.140625" style="3" customWidth="1"/>
    <col min="2578" max="2578" width="10.140625" style="3" customWidth="1"/>
    <col min="2579" max="2579" width="11.140625" style="3" customWidth="1"/>
    <col min="2580" max="2580" width="9.42578125" style="3" customWidth="1"/>
    <col min="2581" max="2581" width="11.5703125" style="3" customWidth="1"/>
    <col min="2582" max="2582" width="9.140625" style="3" customWidth="1"/>
    <col min="2583" max="2583" width="10" style="3" customWidth="1"/>
    <col min="2584" max="2584" width="10.42578125" style="3" customWidth="1"/>
    <col min="2585" max="2585" width="12.28515625" style="3" customWidth="1"/>
    <col min="2586" max="2816" width="9.140625" style="3"/>
    <col min="2817" max="2817" width="7.5703125" style="3" customWidth="1"/>
    <col min="2818" max="2818" width="10" style="3" customWidth="1"/>
    <col min="2819" max="2819" width="10.140625" style="3" customWidth="1"/>
    <col min="2820" max="2820" width="12.85546875" style="3" customWidth="1"/>
    <col min="2821" max="2821" width="9.85546875" style="3" customWidth="1"/>
    <col min="2822" max="2822" width="10" style="3" customWidth="1"/>
    <col min="2823" max="2823" width="8.42578125" style="3" customWidth="1"/>
    <col min="2824" max="2824" width="9.140625" style="3" customWidth="1"/>
    <col min="2825" max="2825" width="9.85546875" style="3" customWidth="1"/>
    <col min="2826" max="2826" width="11.140625" style="3" customWidth="1"/>
    <col min="2827" max="2827" width="13.85546875" style="3" customWidth="1"/>
    <col min="2828" max="2828" width="10.5703125" style="3" customWidth="1"/>
    <col min="2829" max="2829" width="11.7109375" style="3" customWidth="1"/>
    <col min="2830" max="2830" width="11.85546875" style="3" customWidth="1"/>
    <col min="2831" max="2833" width="9.140625" style="3" customWidth="1"/>
    <col min="2834" max="2834" width="10.140625" style="3" customWidth="1"/>
    <col min="2835" max="2835" width="11.140625" style="3" customWidth="1"/>
    <col min="2836" max="2836" width="9.42578125" style="3" customWidth="1"/>
    <col min="2837" max="2837" width="11.5703125" style="3" customWidth="1"/>
    <col min="2838" max="2838" width="9.140625" style="3" customWidth="1"/>
    <col min="2839" max="2839" width="10" style="3" customWidth="1"/>
    <col min="2840" max="2840" width="10.42578125" style="3" customWidth="1"/>
    <col min="2841" max="2841" width="12.28515625" style="3" customWidth="1"/>
    <col min="2842" max="3072" width="9.140625" style="3"/>
    <col min="3073" max="3073" width="7.5703125" style="3" customWidth="1"/>
    <col min="3074" max="3074" width="10" style="3" customWidth="1"/>
    <col min="3075" max="3075" width="10.140625" style="3" customWidth="1"/>
    <col min="3076" max="3076" width="12.85546875" style="3" customWidth="1"/>
    <col min="3077" max="3077" width="9.85546875" style="3" customWidth="1"/>
    <col min="3078" max="3078" width="10" style="3" customWidth="1"/>
    <col min="3079" max="3079" width="8.42578125" style="3" customWidth="1"/>
    <col min="3080" max="3080" width="9.140625" style="3" customWidth="1"/>
    <col min="3081" max="3081" width="9.85546875" style="3" customWidth="1"/>
    <col min="3082" max="3082" width="11.140625" style="3" customWidth="1"/>
    <col min="3083" max="3083" width="13.85546875" style="3" customWidth="1"/>
    <col min="3084" max="3084" width="10.5703125" style="3" customWidth="1"/>
    <col min="3085" max="3085" width="11.7109375" style="3" customWidth="1"/>
    <col min="3086" max="3086" width="11.85546875" style="3" customWidth="1"/>
    <col min="3087" max="3089" width="9.140625" style="3" customWidth="1"/>
    <col min="3090" max="3090" width="10.140625" style="3" customWidth="1"/>
    <col min="3091" max="3091" width="11.140625" style="3" customWidth="1"/>
    <col min="3092" max="3092" width="9.42578125" style="3" customWidth="1"/>
    <col min="3093" max="3093" width="11.5703125" style="3" customWidth="1"/>
    <col min="3094" max="3094" width="9.140625" style="3" customWidth="1"/>
    <col min="3095" max="3095" width="10" style="3" customWidth="1"/>
    <col min="3096" max="3096" width="10.42578125" style="3" customWidth="1"/>
    <col min="3097" max="3097" width="12.28515625" style="3" customWidth="1"/>
    <col min="3098" max="3328" width="9.140625" style="3"/>
    <col min="3329" max="3329" width="7.5703125" style="3" customWidth="1"/>
    <col min="3330" max="3330" width="10" style="3" customWidth="1"/>
    <col min="3331" max="3331" width="10.140625" style="3" customWidth="1"/>
    <col min="3332" max="3332" width="12.85546875" style="3" customWidth="1"/>
    <col min="3333" max="3333" width="9.85546875" style="3" customWidth="1"/>
    <col min="3334" max="3334" width="10" style="3" customWidth="1"/>
    <col min="3335" max="3335" width="8.42578125" style="3" customWidth="1"/>
    <col min="3336" max="3336" width="9.140625" style="3" customWidth="1"/>
    <col min="3337" max="3337" width="9.85546875" style="3" customWidth="1"/>
    <col min="3338" max="3338" width="11.140625" style="3" customWidth="1"/>
    <col min="3339" max="3339" width="13.85546875" style="3" customWidth="1"/>
    <col min="3340" max="3340" width="10.5703125" style="3" customWidth="1"/>
    <col min="3341" max="3341" width="11.7109375" style="3" customWidth="1"/>
    <col min="3342" max="3342" width="11.85546875" style="3" customWidth="1"/>
    <col min="3343" max="3345" width="9.140625" style="3" customWidth="1"/>
    <col min="3346" max="3346" width="10.140625" style="3" customWidth="1"/>
    <col min="3347" max="3347" width="11.140625" style="3" customWidth="1"/>
    <col min="3348" max="3348" width="9.42578125" style="3" customWidth="1"/>
    <col min="3349" max="3349" width="11.5703125" style="3" customWidth="1"/>
    <col min="3350" max="3350" width="9.140625" style="3" customWidth="1"/>
    <col min="3351" max="3351" width="10" style="3" customWidth="1"/>
    <col min="3352" max="3352" width="10.42578125" style="3" customWidth="1"/>
    <col min="3353" max="3353" width="12.28515625" style="3" customWidth="1"/>
    <col min="3354" max="3584" width="9.140625" style="3"/>
    <col min="3585" max="3585" width="7.5703125" style="3" customWidth="1"/>
    <col min="3586" max="3586" width="10" style="3" customWidth="1"/>
    <col min="3587" max="3587" width="10.140625" style="3" customWidth="1"/>
    <col min="3588" max="3588" width="12.85546875" style="3" customWidth="1"/>
    <col min="3589" max="3589" width="9.85546875" style="3" customWidth="1"/>
    <col min="3590" max="3590" width="10" style="3" customWidth="1"/>
    <col min="3591" max="3591" width="8.42578125" style="3" customWidth="1"/>
    <col min="3592" max="3592" width="9.140625" style="3" customWidth="1"/>
    <col min="3593" max="3593" width="9.85546875" style="3" customWidth="1"/>
    <col min="3594" max="3594" width="11.140625" style="3" customWidth="1"/>
    <col min="3595" max="3595" width="13.85546875" style="3" customWidth="1"/>
    <col min="3596" max="3596" width="10.5703125" style="3" customWidth="1"/>
    <col min="3597" max="3597" width="11.7109375" style="3" customWidth="1"/>
    <col min="3598" max="3598" width="11.85546875" style="3" customWidth="1"/>
    <col min="3599" max="3601" width="9.140625" style="3" customWidth="1"/>
    <col min="3602" max="3602" width="10.140625" style="3" customWidth="1"/>
    <col min="3603" max="3603" width="11.140625" style="3" customWidth="1"/>
    <col min="3604" max="3604" width="9.42578125" style="3" customWidth="1"/>
    <col min="3605" max="3605" width="11.5703125" style="3" customWidth="1"/>
    <col min="3606" max="3606" width="9.140625" style="3" customWidth="1"/>
    <col min="3607" max="3607" width="10" style="3" customWidth="1"/>
    <col min="3608" max="3608" width="10.42578125" style="3" customWidth="1"/>
    <col min="3609" max="3609" width="12.28515625" style="3" customWidth="1"/>
    <col min="3610" max="3840" width="9.140625" style="3"/>
    <col min="3841" max="3841" width="7.5703125" style="3" customWidth="1"/>
    <col min="3842" max="3842" width="10" style="3" customWidth="1"/>
    <col min="3843" max="3843" width="10.140625" style="3" customWidth="1"/>
    <col min="3844" max="3844" width="12.85546875" style="3" customWidth="1"/>
    <col min="3845" max="3845" width="9.85546875" style="3" customWidth="1"/>
    <col min="3846" max="3846" width="10" style="3" customWidth="1"/>
    <col min="3847" max="3847" width="8.42578125" style="3" customWidth="1"/>
    <col min="3848" max="3848" width="9.140625" style="3" customWidth="1"/>
    <col min="3849" max="3849" width="9.85546875" style="3" customWidth="1"/>
    <col min="3850" max="3850" width="11.140625" style="3" customWidth="1"/>
    <col min="3851" max="3851" width="13.85546875" style="3" customWidth="1"/>
    <col min="3852" max="3852" width="10.5703125" style="3" customWidth="1"/>
    <col min="3853" max="3853" width="11.7109375" style="3" customWidth="1"/>
    <col min="3854" max="3854" width="11.85546875" style="3" customWidth="1"/>
    <col min="3855" max="3857" width="9.140625" style="3" customWidth="1"/>
    <col min="3858" max="3858" width="10.140625" style="3" customWidth="1"/>
    <col min="3859" max="3859" width="11.140625" style="3" customWidth="1"/>
    <col min="3860" max="3860" width="9.42578125" style="3" customWidth="1"/>
    <col min="3861" max="3861" width="11.5703125" style="3" customWidth="1"/>
    <col min="3862" max="3862" width="9.140625" style="3" customWidth="1"/>
    <col min="3863" max="3863" width="10" style="3" customWidth="1"/>
    <col min="3864" max="3864" width="10.42578125" style="3" customWidth="1"/>
    <col min="3865" max="3865" width="12.28515625" style="3" customWidth="1"/>
    <col min="3866" max="4096" width="9.140625" style="3"/>
    <col min="4097" max="4097" width="7.5703125" style="3" customWidth="1"/>
    <col min="4098" max="4098" width="10" style="3" customWidth="1"/>
    <col min="4099" max="4099" width="10.140625" style="3" customWidth="1"/>
    <col min="4100" max="4100" width="12.85546875" style="3" customWidth="1"/>
    <col min="4101" max="4101" width="9.85546875" style="3" customWidth="1"/>
    <col min="4102" max="4102" width="10" style="3" customWidth="1"/>
    <col min="4103" max="4103" width="8.42578125" style="3" customWidth="1"/>
    <col min="4104" max="4104" width="9.140625" style="3" customWidth="1"/>
    <col min="4105" max="4105" width="9.85546875" style="3" customWidth="1"/>
    <col min="4106" max="4106" width="11.140625" style="3" customWidth="1"/>
    <col min="4107" max="4107" width="13.85546875" style="3" customWidth="1"/>
    <col min="4108" max="4108" width="10.5703125" style="3" customWidth="1"/>
    <col min="4109" max="4109" width="11.7109375" style="3" customWidth="1"/>
    <col min="4110" max="4110" width="11.85546875" style="3" customWidth="1"/>
    <col min="4111" max="4113" width="9.140625" style="3" customWidth="1"/>
    <col min="4114" max="4114" width="10.140625" style="3" customWidth="1"/>
    <col min="4115" max="4115" width="11.140625" style="3" customWidth="1"/>
    <col min="4116" max="4116" width="9.42578125" style="3" customWidth="1"/>
    <col min="4117" max="4117" width="11.5703125" style="3" customWidth="1"/>
    <col min="4118" max="4118" width="9.140625" style="3" customWidth="1"/>
    <col min="4119" max="4119" width="10" style="3" customWidth="1"/>
    <col min="4120" max="4120" width="10.42578125" style="3" customWidth="1"/>
    <col min="4121" max="4121" width="12.28515625" style="3" customWidth="1"/>
    <col min="4122" max="4352" width="9.140625" style="3"/>
    <col min="4353" max="4353" width="7.5703125" style="3" customWidth="1"/>
    <col min="4354" max="4354" width="10" style="3" customWidth="1"/>
    <col min="4355" max="4355" width="10.140625" style="3" customWidth="1"/>
    <col min="4356" max="4356" width="12.85546875" style="3" customWidth="1"/>
    <col min="4357" max="4357" width="9.85546875" style="3" customWidth="1"/>
    <col min="4358" max="4358" width="10" style="3" customWidth="1"/>
    <col min="4359" max="4359" width="8.42578125" style="3" customWidth="1"/>
    <col min="4360" max="4360" width="9.140625" style="3" customWidth="1"/>
    <col min="4361" max="4361" width="9.85546875" style="3" customWidth="1"/>
    <col min="4362" max="4362" width="11.140625" style="3" customWidth="1"/>
    <col min="4363" max="4363" width="13.85546875" style="3" customWidth="1"/>
    <col min="4364" max="4364" width="10.5703125" style="3" customWidth="1"/>
    <col min="4365" max="4365" width="11.7109375" style="3" customWidth="1"/>
    <col min="4366" max="4366" width="11.85546875" style="3" customWidth="1"/>
    <col min="4367" max="4369" width="9.140625" style="3" customWidth="1"/>
    <col min="4370" max="4370" width="10.140625" style="3" customWidth="1"/>
    <col min="4371" max="4371" width="11.140625" style="3" customWidth="1"/>
    <col min="4372" max="4372" width="9.42578125" style="3" customWidth="1"/>
    <col min="4373" max="4373" width="11.5703125" style="3" customWidth="1"/>
    <col min="4374" max="4374" width="9.140625" style="3" customWidth="1"/>
    <col min="4375" max="4375" width="10" style="3" customWidth="1"/>
    <col min="4376" max="4376" width="10.42578125" style="3" customWidth="1"/>
    <col min="4377" max="4377" width="12.28515625" style="3" customWidth="1"/>
    <col min="4378" max="4608" width="9.140625" style="3"/>
    <col min="4609" max="4609" width="7.5703125" style="3" customWidth="1"/>
    <col min="4610" max="4610" width="10" style="3" customWidth="1"/>
    <col min="4611" max="4611" width="10.140625" style="3" customWidth="1"/>
    <col min="4612" max="4612" width="12.85546875" style="3" customWidth="1"/>
    <col min="4613" max="4613" width="9.85546875" style="3" customWidth="1"/>
    <col min="4614" max="4614" width="10" style="3" customWidth="1"/>
    <col min="4615" max="4615" width="8.42578125" style="3" customWidth="1"/>
    <col min="4616" max="4616" width="9.140625" style="3" customWidth="1"/>
    <col min="4617" max="4617" width="9.85546875" style="3" customWidth="1"/>
    <col min="4618" max="4618" width="11.140625" style="3" customWidth="1"/>
    <col min="4619" max="4619" width="13.85546875" style="3" customWidth="1"/>
    <col min="4620" max="4620" width="10.5703125" style="3" customWidth="1"/>
    <col min="4621" max="4621" width="11.7109375" style="3" customWidth="1"/>
    <col min="4622" max="4622" width="11.85546875" style="3" customWidth="1"/>
    <col min="4623" max="4625" width="9.140625" style="3" customWidth="1"/>
    <col min="4626" max="4626" width="10.140625" style="3" customWidth="1"/>
    <col min="4627" max="4627" width="11.140625" style="3" customWidth="1"/>
    <col min="4628" max="4628" width="9.42578125" style="3" customWidth="1"/>
    <col min="4629" max="4629" width="11.5703125" style="3" customWidth="1"/>
    <col min="4630" max="4630" width="9.140625" style="3" customWidth="1"/>
    <col min="4631" max="4631" width="10" style="3" customWidth="1"/>
    <col min="4632" max="4632" width="10.42578125" style="3" customWidth="1"/>
    <col min="4633" max="4633" width="12.28515625" style="3" customWidth="1"/>
    <col min="4634" max="4864" width="9.140625" style="3"/>
    <col min="4865" max="4865" width="7.5703125" style="3" customWidth="1"/>
    <col min="4866" max="4866" width="10" style="3" customWidth="1"/>
    <col min="4867" max="4867" width="10.140625" style="3" customWidth="1"/>
    <col min="4868" max="4868" width="12.85546875" style="3" customWidth="1"/>
    <col min="4869" max="4869" width="9.85546875" style="3" customWidth="1"/>
    <col min="4870" max="4870" width="10" style="3" customWidth="1"/>
    <col min="4871" max="4871" width="8.42578125" style="3" customWidth="1"/>
    <col min="4872" max="4872" width="9.140625" style="3" customWidth="1"/>
    <col min="4873" max="4873" width="9.85546875" style="3" customWidth="1"/>
    <col min="4874" max="4874" width="11.140625" style="3" customWidth="1"/>
    <col min="4875" max="4875" width="13.85546875" style="3" customWidth="1"/>
    <col min="4876" max="4876" width="10.5703125" style="3" customWidth="1"/>
    <col min="4877" max="4877" width="11.7109375" style="3" customWidth="1"/>
    <col min="4878" max="4878" width="11.85546875" style="3" customWidth="1"/>
    <col min="4879" max="4881" width="9.140625" style="3" customWidth="1"/>
    <col min="4882" max="4882" width="10.140625" style="3" customWidth="1"/>
    <col min="4883" max="4883" width="11.140625" style="3" customWidth="1"/>
    <col min="4884" max="4884" width="9.42578125" style="3" customWidth="1"/>
    <col min="4885" max="4885" width="11.5703125" style="3" customWidth="1"/>
    <col min="4886" max="4886" width="9.140625" style="3" customWidth="1"/>
    <col min="4887" max="4887" width="10" style="3" customWidth="1"/>
    <col min="4888" max="4888" width="10.42578125" style="3" customWidth="1"/>
    <col min="4889" max="4889" width="12.28515625" style="3" customWidth="1"/>
    <col min="4890" max="5120" width="9.140625" style="3"/>
    <col min="5121" max="5121" width="7.5703125" style="3" customWidth="1"/>
    <col min="5122" max="5122" width="10" style="3" customWidth="1"/>
    <col min="5123" max="5123" width="10.140625" style="3" customWidth="1"/>
    <col min="5124" max="5124" width="12.85546875" style="3" customWidth="1"/>
    <col min="5125" max="5125" width="9.85546875" style="3" customWidth="1"/>
    <col min="5126" max="5126" width="10" style="3" customWidth="1"/>
    <col min="5127" max="5127" width="8.42578125" style="3" customWidth="1"/>
    <col min="5128" max="5128" width="9.140625" style="3" customWidth="1"/>
    <col min="5129" max="5129" width="9.85546875" style="3" customWidth="1"/>
    <col min="5130" max="5130" width="11.140625" style="3" customWidth="1"/>
    <col min="5131" max="5131" width="13.85546875" style="3" customWidth="1"/>
    <col min="5132" max="5132" width="10.5703125" style="3" customWidth="1"/>
    <col min="5133" max="5133" width="11.7109375" style="3" customWidth="1"/>
    <col min="5134" max="5134" width="11.85546875" style="3" customWidth="1"/>
    <col min="5135" max="5137" width="9.140625" style="3" customWidth="1"/>
    <col min="5138" max="5138" width="10.140625" style="3" customWidth="1"/>
    <col min="5139" max="5139" width="11.140625" style="3" customWidth="1"/>
    <col min="5140" max="5140" width="9.42578125" style="3" customWidth="1"/>
    <col min="5141" max="5141" width="11.5703125" style="3" customWidth="1"/>
    <col min="5142" max="5142" width="9.140625" style="3" customWidth="1"/>
    <col min="5143" max="5143" width="10" style="3" customWidth="1"/>
    <col min="5144" max="5144" width="10.42578125" style="3" customWidth="1"/>
    <col min="5145" max="5145" width="12.28515625" style="3" customWidth="1"/>
    <col min="5146" max="5376" width="9.140625" style="3"/>
    <col min="5377" max="5377" width="7.5703125" style="3" customWidth="1"/>
    <col min="5378" max="5378" width="10" style="3" customWidth="1"/>
    <col min="5379" max="5379" width="10.140625" style="3" customWidth="1"/>
    <col min="5380" max="5380" width="12.85546875" style="3" customWidth="1"/>
    <col min="5381" max="5381" width="9.85546875" style="3" customWidth="1"/>
    <col min="5382" max="5382" width="10" style="3" customWidth="1"/>
    <col min="5383" max="5383" width="8.42578125" style="3" customWidth="1"/>
    <col min="5384" max="5384" width="9.140625" style="3" customWidth="1"/>
    <col min="5385" max="5385" width="9.85546875" style="3" customWidth="1"/>
    <col min="5386" max="5386" width="11.140625" style="3" customWidth="1"/>
    <col min="5387" max="5387" width="13.85546875" style="3" customWidth="1"/>
    <col min="5388" max="5388" width="10.5703125" style="3" customWidth="1"/>
    <col min="5389" max="5389" width="11.7109375" style="3" customWidth="1"/>
    <col min="5390" max="5390" width="11.85546875" style="3" customWidth="1"/>
    <col min="5391" max="5393" width="9.140625" style="3" customWidth="1"/>
    <col min="5394" max="5394" width="10.140625" style="3" customWidth="1"/>
    <col min="5395" max="5395" width="11.140625" style="3" customWidth="1"/>
    <col min="5396" max="5396" width="9.42578125" style="3" customWidth="1"/>
    <col min="5397" max="5397" width="11.5703125" style="3" customWidth="1"/>
    <col min="5398" max="5398" width="9.140625" style="3" customWidth="1"/>
    <col min="5399" max="5399" width="10" style="3" customWidth="1"/>
    <col min="5400" max="5400" width="10.42578125" style="3" customWidth="1"/>
    <col min="5401" max="5401" width="12.28515625" style="3" customWidth="1"/>
    <col min="5402" max="5632" width="9.140625" style="3"/>
    <col min="5633" max="5633" width="7.5703125" style="3" customWidth="1"/>
    <col min="5634" max="5634" width="10" style="3" customWidth="1"/>
    <col min="5635" max="5635" width="10.140625" style="3" customWidth="1"/>
    <col min="5636" max="5636" width="12.85546875" style="3" customWidth="1"/>
    <col min="5637" max="5637" width="9.85546875" style="3" customWidth="1"/>
    <col min="5638" max="5638" width="10" style="3" customWidth="1"/>
    <col min="5639" max="5639" width="8.42578125" style="3" customWidth="1"/>
    <col min="5640" max="5640" width="9.140625" style="3" customWidth="1"/>
    <col min="5641" max="5641" width="9.85546875" style="3" customWidth="1"/>
    <col min="5642" max="5642" width="11.140625" style="3" customWidth="1"/>
    <col min="5643" max="5643" width="13.85546875" style="3" customWidth="1"/>
    <col min="5644" max="5644" width="10.5703125" style="3" customWidth="1"/>
    <col min="5645" max="5645" width="11.7109375" style="3" customWidth="1"/>
    <col min="5646" max="5646" width="11.85546875" style="3" customWidth="1"/>
    <col min="5647" max="5649" width="9.140625" style="3" customWidth="1"/>
    <col min="5650" max="5650" width="10.140625" style="3" customWidth="1"/>
    <col min="5651" max="5651" width="11.140625" style="3" customWidth="1"/>
    <col min="5652" max="5652" width="9.42578125" style="3" customWidth="1"/>
    <col min="5653" max="5653" width="11.5703125" style="3" customWidth="1"/>
    <col min="5654" max="5654" width="9.140625" style="3" customWidth="1"/>
    <col min="5655" max="5655" width="10" style="3" customWidth="1"/>
    <col min="5656" max="5656" width="10.42578125" style="3" customWidth="1"/>
    <col min="5657" max="5657" width="12.28515625" style="3" customWidth="1"/>
    <col min="5658" max="5888" width="9.140625" style="3"/>
    <col min="5889" max="5889" width="7.5703125" style="3" customWidth="1"/>
    <col min="5890" max="5890" width="10" style="3" customWidth="1"/>
    <col min="5891" max="5891" width="10.140625" style="3" customWidth="1"/>
    <col min="5892" max="5892" width="12.85546875" style="3" customWidth="1"/>
    <col min="5893" max="5893" width="9.85546875" style="3" customWidth="1"/>
    <col min="5894" max="5894" width="10" style="3" customWidth="1"/>
    <col min="5895" max="5895" width="8.42578125" style="3" customWidth="1"/>
    <col min="5896" max="5896" width="9.140625" style="3" customWidth="1"/>
    <col min="5897" max="5897" width="9.85546875" style="3" customWidth="1"/>
    <col min="5898" max="5898" width="11.140625" style="3" customWidth="1"/>
    <col min="5899" max="5899" width="13.85546875" style="3" customWidth="1"/>
    <col min="5900" max="5900" width="10.5703125" style="3" customWidth="1"/>
    <col min="5901" max="5901" width="11.7109375" style="3" customWidth="1"/>
    <col min="5902" max="5902" width="11.85546875" style="3" customWidth="1"/>
    <col min="5903" max="5905" width="9.140625" style="3" customWidth="1"/>
    <col min="5906" max="5906" width="10.140625" style="3" customWidth="1"/>
    <col min="5907" max="5907" width="11.140625" style="3" customWidth="1"/>
    <col min="5908" max="5908" width="9.42578125" style="3" customWidth="1"/>
    <col min="5909" max="5909" width="11.5703125" style="3" customWidth="1"/>
    <col min="5910" max="5910" width="9.140625" style="3" customWidth="1"/>
    <col min="5911" max="5911" width="10" style="3" customWidth="1"/>
    <col min="5912" max="5912" width="10.42578125" style="3" customWidth="1"/>
    <col min="5913" max="5913" width="12.28515625" style="3" customWidth="1"/>
    <col min="5914" max="6144" width="9.140625" style="3"/>
    <col min="6145" max="6145" width="7.5703125" style="3" customWidth="1"/>
    <col min="6146" max="6146" width="10" style="3" customWidth="1"/>
    <col min="6147" max="6147" width="10.140625" style="3" customWidth="1"/>
    <col min="6148" max="6148" width="12.85546875" style="3" customWidth="1"/>
    <col min="6149" max="6149" width="9.85546875" style="3" customWidth="1"/>
    <col min="6150" max="6150" width="10" style="3" customWidth="1"/>
    <col min="6151" max="6151" width="8.42578125" style="3" customWidth="1"/>
    <col min="6152" max="6152" width="9.140625" style="3" customWidth="1"/>
    <col min="6153" max="6153" width="9.85546875" style="3" customWidth="1"/>
    <col min="6154" max="6154" width="11.140625" style="3" customWidth="1"/>
    <col min="6155" max="6155" width="13.85546875" style="3" customWidth="1"/>
    <col min="6156" max="6156" width="10.5703125" style="3" customWidth="1"/>
    <col min="6157" max="6157" width="11.7109375" style="3" customWidth="1"/>
    <col min="6158" max="6158" width="11.85546875" style="3" customWidth="1"/>
    <col min="6159" max="6161" width="9.140625" style="3" customWidth="1"/>
    <col min="6162" max="6162" width="10.140625" style="3" customWidth="1"/>
    <col min="6163" max="6163" width="11.140625" style="3" customWidth="1"/>
    <col min="6164" max="6164" width="9.42578125" style="3" customWidth="1"/>
    <col min="6165" max="6165" width="11.5703125" style="3" customWidth="1"/>
    <col min="6166" max="6166" width="9.140625" style="3" customWidth="1"/>
    <col min="6167" max="6167" width="10" style="3" customWidth="1"/>
    <col min="6168" max="6168" width="10.42578125" style="3" customWidth="1"/>
    <col min="6169" max="6169" width="12.28515625" style="3" customWidth="1"/>
    <col min="6170" max="6400" width="9.140625" style="3"/>
    <col min="6401" max="6401" width="7.5703125" style="3" customWidth="1"/>
    <col min="6402" max="6402" width="10" style="3" customWidth="1"/>
    <col min="6403" max="6403" width="10.140625" style="3" customWidth="1"/>
    <col min="6404" max="6404" width="12.85546875" style="3" customWidth="1"/>
    <col min="6405" max="6405" width="9.85546875" style="3" customWidth="1"/>
    <col min="6406" max="6406" width="10" style="3" customWidth="1"/>
    <col min="6407" max="6407" width="8.42578125" style="3" customWidth="1"/>
    <col min="6408" max="6408" width="9.140625" style="3" customWidth="1"/>
    <col min="6409" max="6409" width="9.85546875" style="3" customWidth="1"/>
    <col min="6410" max="6410" width="11.140625" style="3" customWidth="1"/>
    <col min="6411" max="6411" width="13.85546875" style="3" customWidth="1"/>
    <col min="6412" max="6412" width="10.5703125" style="3" customWidth="1"/>
    <col min="6413" max="6413" width="11.7109375" style="3" customWidth="1"/>
    <col min="6414" max="6414" width="11.85546875" style="3" customWidth="1"/>
    <col min="6415" max="6417" width="9.140625" style="3" customWidth="1"/>
    <col min="6418" max="6418" width="10.140625" style="3" customWidth="1"/>
    <col min="6419" max="6419" width="11.140625" style="3" customWidth="1"/>
    <col min="6420" max="6420" width="9.42578125" style="3" customWidth="1"/>
    <col min="6421" max="6421" width="11.5703125" style="3" customWidth="1"/>
    <col min="6422" max="6422" width="9.140625" style="3" customWidth="1"/>
    <col min="6423" max="6423" width="10" style="3" customWidth="1"/>
    <col min="6424" max="6424" width="10.42578125" style="3" customWidth="1"/>
    <col min="6425" max="6425" width="12.28515625" style="3" customWidth="1"/>
    <col min="6426" max="6656" width="9.140625" style="3"/>
    <col min="6657" max="6657" width="7.5703125" style="3" customWidth="1"/>
    <col min="6658" max="6658" width="10" style="3" customWidth="1"/>
    <col min="6659" max="6659" width="10.140625" style="3" customWidth="1"/>
    <col min="6660" max="6660" width="12.85546875" style="3" customWidth="1"/>
    <col min="6661" max="6661" width="9.85546875" style="3" customWidth="1"/>
    <col min="6662" max="6662" width="10" style="3" customWidth="1"/>
    <col min="6663" max="6663" width="8.42578125" style="3" customWidth="1"/>
    <col min="6664" max="6664" width="9.140625" style="3" customWidth="1"/>
    <col min="6665" max="6665" width="9.85546875" style="3" customWidth="1"/>
    <col min="6666" max="6666" width="11.140625" style="3" customWidth="1"/>
    <col min="6667" max="6667" width="13.85546875" style="3" customWidth="1"/>
    <col min="6668" max="6668" width="10.5703125" style="3" customWidth="1"/>
    <col min="6669" max="6669" width="11.7109375" style="3" customWidth="1"/>
    <col min="6670" max="6670" width="11.85546875" style="3" customWidth="1"/>
    <col min="6671" max="6673" width="9.140625" style="3" customWidth="1"/>
    <col min="6674" max="6674" width="10.140625" style="3" customWidth="1"/>
    <col min="6675" max="6675" width="11.140625" style="3" customWidth="1"/>
    <col min="6676" max="6676" width="9.42578125" style="3" customWidth="1"/>
    <col min="6677" max="6677" width="11.5703125" style="3" customWidth="1"/>
    <col min="6678" max="6678" width="9.140625" style="3" customWidth="1"/>
    <col min="6679" max="6679" width="10" style="3" customWidth="1"/>
    <col min="6680" max="6680" width="10.42578125" style="3" customWidth="1"/>
    <col min="6681" max="6681" width="12.28515625" style="3" customWidth="1"/>
    <col min="6682" max="6912" width="9.140625" style="3"/>
    <col min="6913" max="6913" width="7.5703125" style="3" customWidth="1"/>
    <col min="6914" max="6914" width="10" style="3" customWidth="1"/>
    <col min="6915" max="6915" width="10.140625" style="3" customWidth="1"/>
    <col min="6916" max="6916" width="12.85546875" style="3" customWidth="1"/>
    <col min="6917" max="6917" width="9.85546875" style="3" customWidth="1"/>
    <col min="6918" max="6918" width="10" style="3" customWidth="1"/>
    <col min="6919" max="6919" width="8.42578125" style="3" customWidth="1"/>
    <col min="6920" max="6920" width="9.140625" style="3" customWidth="1"/>
    <col min="6921" max="6921" width="9.85546875" style="3" customWidth="1"/>
    <col min="6922" max="6922" width="11.140625" style="3" customWidth="1"/>
    <col min="6923" max="6923" width="13.85546875" style="3" customWidth="1"/>
    <col min="6924" max="6924" width="10.5703125" style="3" customWidth="1"/>
    <col min="6925" max="6925" width="11.7109375" style="3" customWidth="1"/>
    <col min="6926" max="6926" width="11.85546875" style="3" customWidth="1"/>
    <col min="6927" max="6929" width="9.140625" style="3" customWidth="1"/>
    <col min="6930" max="6930" width="10.140625" style="3" customWidth="1"/>
    <col min="6931" max="6931" width="11.140625" style="3" customWidth="1"/>
    <col min="6932" max="6932" width="9.42578125" style="3" customWidth="1"/>
    <col min="6933" max="6933" width="11.5703125" style="3" customWidth="1"/>
    <col min="6934" max="6934" width="9.140625" style="3" customWidth="1"/>
    <col min="6935" max="6935" width="10" style="3" customWidth="1"/>
    <col min="6936" max="6936" width="10.42578125" style="3" customWidth="1"/>
    <col min="6937" max="6937" width="12.28515625" style="3" customWidth="1"/>
    <col min="6938" max="7168" width="9.140625" style="3"/>
    <col min="7169" max="7169" width="7.5703125" style="3" customWidth="1"/>
    <col min="7170" max="7170" width="10" style="3" customWidth="1"/>
    <col min="7171" max="7171" width="10.140625" style="3" customWidth="1"/>
    <col min="7172" max="7172" width="12.85546875" style="3" customWidth="1"/>
    <col min="7173" max="7173" width="9.85546875" style="3" customWidth="1"/>
    <col min="7174" max="7174" width="10" style="3" customWidth="1"/>
    <col min="7175" max="7175" width="8.42578125" style="3" customWidth="1"/>
    <col min="7176" max="7176" width="9.140625" style="3" customWidth="1"/>
    <col min="7177" max="7177" width="9.85546875" style="3" customWidth="1"/>
    <col min="7178" max="7178" width="11.140625" style="3" customWidth="1"/>
    <col min="7179" max="7179" width="13.85546875" style="3" customWidth="1"/>
    <col min="7180" max="7180" width="10.5703125" style="3" customWidth="1"/>
    <col min="7181" max="7181" width="11.7109375" style="3" customWidth="1"/>
    <col min="7182" max="7182" width="11.85546875" style="3" customWidth="1"/>
    <col min="7183" max="7185" width="9.140625" style="3" customWidth="1"/>
    <col min="7186" max="7186" width="10.140625" style="3" customWidth="1"/>
    <col min="7187" max="7187" width="11.140625" style="3" customWidth="1"/>
    <col min="7188" max="7188" width="9.42578125" style="3" customWidth="1"/>
    <col min="7189" max="7189" width="11.5703125" style="3" customWidth="1"/>
    <col min="7190" max="7190" width="9.140625" style="3" customWidth="1"/>
    <col min="7191" max="7191" width="10" style="3" customWidth="1"/>
    <col min="7192" max="7192" width="10.42578125" style="3" customWidth="1"/>
    <col min="7193" max="7193" width="12.28515625" style="3" customWidth="1"/>
    <col min="7194" max="7424" width="9.140625" style="3"/>
    <col min="7425" max="7425" width="7.5703125" style="3" customWidth="1"/>
    <col min="7426" max="7426" width="10" style="3" customWidth="1"/>
    <col min="7427" max="7427" width="10.140625" style="3" customWidth="1"/>
    <col min="7428" max="7428" width="12.85546875" style="3" customWidth="1"/>
    <col min="7429" max="7429" width="9.85546875" style="3" customWidth="1"/>
    <col min="7430" max="7430" width="10" style="3" customWidth="1"/>
    <col min="7431" max="7431" width="8.42578125" style="3" customWidth="1"/>
    <col min="7432" max="7432" width="9.140625" style="3" customWidth="1"/>
    <col min="7433" max="7433" width="9.85546875" style="3" customWidth="1"/>
    <col min="7434" max="7434" width="11.140625" style="3" customWidth="1"/>
    <col min="7435" max="7435" width="13.85546875" style="3" customWidth="1"/>
    <col min="7436" max="7436" width="10.5703125" style="3" customWidth="1"/>
    <col min="7437" max="7437" width="11.7109375" style="3" customWidth="1"/>
    <col min="7438" max="7438" width="11.85546875" style="3" customWidth="1"/>
    <col min="7439" max="7441" width="9.140625" style="3" customWidth="1"/>
    <col min="7442" max="7442" width="10.140625" style="3" customWidth="1"/>
    <col min="7443" max="7443" width="11.140625" style="3" customWidth="1"/>
    <col min="7444" max="7444" width="9.42578125" style="3" customWidth="1"/>
    <col min="7445" max="7445" width="11.5703125" style="3" customWidth="1"/>
    <col min="7446" max="7446" width="9.140625" style="3" customWidth="1"/>
    <col min="7447" max="7447" width="10" style="3" customWidth="1"/>
    <col min="7448" max="7448" width="10.42578125" style="3" customWidth="1"/>
    <col min="7449" max="7449" width="12.28515625" style="3" customWidth="1"/>
    <col min="7450" max="7680" width="9.140625" style="3"/>
    <col min="7681" max="7681" width="7.5703125" style="3" customWidth="1"/>
    <col min="7682" max="7682" width="10" style="3" customWidth="1"/>
    <col min="7683" max="7683" width="10.140625" style="3" customWidth="1"/>
    <col min="7684" max="7684" width="12.85546875" style="3" customWidth="1"/>
    <col min="7685" max="7685" width="9.85546875" style="3" customWidth="1"/>
    <col min="7686" max="7686" width="10" style="3" customWidth="1"/>
    <col min="7687" max="7687" width="8.42578125" style="3" customWidth="1"/>
    <col min="7688" max="7688" width="9.140625" style="3" customWidth="1"/>
    <col min="7689" max="7689" width="9.85546875" style="3" customWidth="1"/>
    <col min="7690" max="7690" width="11.140625" style="3" customWidth="1"/>
    <col min="7691" max="7691" width="13.85546875" style="3" customWidth="1"/>
    <col min="7692" max="7692" width="10.5703125" style="3" customWidth="1"/>
    <col min="7693" max="7693" width="11.7109375" style="3" customWidth="1"/>
    <col min="7694" max="7694" width="11.85546875" style="3" customWidth="1"/>
    <col min="7695" max="7697" width="9.140625" style="3" customWidth="1"/>
    <col min="7698" max="7698" width="10.140625" style="3" customWidth="1"/>
    <col min="7699" max="7699" width="11.140625" style="3" customWidth="1"/>
    <col min="7700" max="7700" width="9.42578125" style="3" customWidth="1"/>
    <col min="7701" max="7701" width="11.5703125" style="3" customWidth="1"/>
    <col min="7702" max="7702" width="9.140625" style="3" customWidth="1"/>
    <col min="7703" max="7703" width="10" style="3" customWidth="1"/>
    <col min="7704" max="7704" width="10.42578125" style="3" customWidth="1"/>
    <col min="7705" max="7705" width="12.28515625" style="3" customWidth="1"/>
    <col min="7706" max="7936" width="9.140625" style="3"/>
    <col min="7937" max="7937" width="7.5703125" style="3" customWidth="1"/>
    <col min="7938" max="7938" width="10" style="3" customWidth="1"/>
    <col min="7939" max="7939" width="10.140625" style="3" customWidth="1"/>
    <col min="7940" max="7940" width="12.85546875" style="3" customWidth="1"/>
    <col min="7941" max="7941" width="9.85546875" style="3" customWidth="1"/>
    <col min="7942" max="7942" width="10" style="3" customWidth="1"/>
    <col min="7943" max="7943" width="8.42578125" style="3" customWidth="1"/>
    <col min="7944" max="7944" width="9.140625" style="3" customWidth="1"/>
    <col min="7945" max="7945" width="9.85546875" style="3" customWidth="1"/>
    <col min="7946" max="7946" width="11.140625" style="3" customWidth="1"/>
    <col min="7947" max="7947" width="13.85546875" style="3" customWidth="1"/>
    <col min="7948" max="7948" width="10.5703125" style="3" customWidth="1"/>
    <col min="7949" max="7949" width="11.7109375" style="3" customWidth="1"/>
    <col min="7950" max="7950" width="11.85546875" style="3" customWidth="1"/>
    <col min="7951" max="7953" width="9.140625" style="3" customWidth="1"/>
    <col min="7954" max="7954" width="10.140625" style="3" customWidth="1"/>
    <col min="7955" max="7955" width="11.140625" style="3" customWidth="1"/>
    <col min="7956" max="7956" width="9.42578125" style="3" customWidth="1"/>
    <col min="7957" max="7957" width="11.5703125" style="3" customWidth="1"/>
    <col min="7958" max="7958" width="9.140625" style="3" customWidth="1"/>
    <col min="7959" max="7959" width="10" style="3" customWidth="1"/>
    <col min="7960" max="7960" width="10.42578125" style="3" customWidth="1"/>
    <col min="7961" max="7961" width="12.28515625" style="3" customWidth="1"/>
    <col min="7962" max="8192" width="9.140625" style="3"/>
    <col min="8193" max="8193" width="7.5703125" style="3" customWidth="1"/>
    <col min="8194" max="8194" width="10" style="3" customWidth="1"/>
    <col min="8195" max="8195" width="10.140625" style="3" customWidth="1"/>
    <col min="8196" max="8196" width="12.85546875" style="3" customWidth="1"/>
    <col min="8197" max="8197" width="9.85546875" style="3" customWidth="1"/>
    <col min="8198" max="8198" width="10" style="3" customWidth="1"/>
    <col min="8199" max="8199" width="8.42578125" style="3" customWidth="1"/>
    <col min="8200" max="8200" width="9.140625" style="3" customWidth="1"/>
    <col min="8201" max="8201" width="9.85546875" style="3" customWidth="1"/>
    <col min="8202" max="8202" width="11.140625" style="3" customWidth="1"/>
    <col min="8203" max="8203" width="13.85546875" style="3" customWidth="1"/>
    <col min="8204" max="8204" width="10.5703125" style="3" customWidth="1"/>
    <col min="8205" max="8205" width="11.7109375" style="3" customWidth="1"/>
    <col min="8206" max="8206" width="11.85546875" style="3" customWidth="1"/>
    <col min="8207" max="8209" width="9.140625" style="3" customWidth="1"/>
    <col min="8210" max="8210" width="10.140625" style="3" customWidth="1"/>
    <col min="8211" max="8211" width="11.140625" style="3" customWidth="1"/>
    <col min="8212" max="8212" width="9.42578125" style="3" customWidth="1"/>
    <col min="8213" max="8213" width="11.5703125" style="3" customWidth="1"/>
    <col min="8214" max="8214" width="9.140625" style="3" customWidth="1"/>
    <col min="8215" max="8215" width="10" style="3" customWidth="1"/>
    <col min="8216" max="8216" width="10.42578125" style="3" customWidth="1"/>
    <col min="8217" max="8217" width="12.28515625" style="3" customWidth="1"/>
    <col min="8218" max="8448" width="9.140625" style="3"/>
    <col min="8449" max="8449" width="7.5703125" style="3" customWidth="1"/>
    <col min="8450" max="8450" width="10" style="3" customWidth="1"/>
    <col min="8451" max="8451" width="10.140625" style="3" customWidth="1"/>
    <col min="8452" max="8452" width="12.85546875" style="3" customWidth="1"/>
    <col min="8453" max="8453" width="9.85546875" style="3" customWidth="1"/>
    <col min="8454" max="8454" width="10" style="3" customWidth="1"/>
    <col min="8455" max="8455" width="8.42578125" style="3" customWidth="1"/>
    <col min="8456" max="8456" width="9.140625" style="3" customWidth="1"/>
    <col min="8457" max="8457" width="9.85546875" style="3" customWidth="1"/>
    <col min="8458" max="8458" width="11.140625" style="3" customWidth="1"/>
    <col min="8459" max="8459" width="13.85546875" style="3" customWidth="1"/>
    <col min="8460" max="8460" width="10.5703125" style="3" customWidth="1"/>
    <col min="8461" max="8461" width="11.7109375" style="3" customWidth="1"/>
    <col min="8462" max="8462" width="11.85546875" style="3" customWidth="1"/>
    <col min="8463" max="8465" width="9.140625" style="3" customWidth="1"/>
    <col min="8466" max="8466" width="10.140625" style="3" customWidth="1"/>
    <col min="8467" max="8467" width="11.140625" style="3" customWidth="1"/>
    <col min="8468" max="8468" width="9.42578125" style="3" customWidth="1"/>
    <col min="8469" max="8469" width="11.5703125" style="3" customWidth="1"/>
    <col min="8470" max="8470" width="9.140625" style="3" customWidth="1"/>
    <col min="8471" max="8471" width="10" style="3" customWidth="1"/>
    <col min="8472" max="8472" width="10.42578125" style="3" customWidth="1"/>
    <col min="8473" max="8473" width="12.28515625" style="3" customWidth="1"/>
    <col min="8474" max="8704" width="9.140625" style="3"/>
    <col min="8705" max="8705" width="7.5703125" style="3" customWidth="1"/>
    <col min="8706" max="8706" width="10" style="3" customWidth="1"/>
    <col min="8707" max="8707" width="10.140625" style="3" customWidth="1"/>
    <col min="8708" max="8708" width="12.85546875" style="3" customWidth="1"/>
    <col min="8709" max="8709" width="9.85546875" style="3" customWidth="1"/>
    <col min="8710" max="8710" width="10" style="3" customWidth="1"/>
    <col min="8711" max="8711" width="8.42578125" style="3" customWidth="1"/>
    <col min="8712" max="8712" width="9.140625" style="3" customWidth="1"/>
    <col min="8713" max="8713" width="9.85546875" style="3" customWidth="1"/>
    <col min="8714" max="8714" width="11.140625" style="3" customWidth="1"/>
    <col min="8715" max="8715" width="13.85546875" style="3" customWidth="1"/>
    <col min="8716" max="8716" width="10.5703125" style="3" customWidth="1"/>
    <col min="8717" max="8717" width="11.7109375" style="3" customWidth="1"/>
    <col min="8718" max="8718" width="11.85546875" style="3" customWidth="1"/>
    <col min="8719" max="8721" width="9.140625" style="3" customWidth="1"/>
    <col min="8722" max="8722" width="10.140625" style="3" customWidth="1"/>
    <col min="8723" max="8723" width="11.140625" style="3" customWidth="1"/>
    <col min="8724" max="8724" width="9.42578125" style="3" customWidth="1"/>
    <col min="8725" max="8725" width="11.5703125" style="3" customWidth="1"/>
    <col min="8726" max="8726" width="9.140625" style="3" customWidth="1"/>
    <col min="8727" max="8727" width="10" style="3" customWidth="1"/>
    <col min="8728" max="8728" width="10.42578125" style="3" customWidth="1"/>
    <col min="8729" max="8729" width="12.28515625" style="3" customWidth="1"/>
    <col min="8730" max="8960" width="9.140625" style="3"/>
    <col min="8961" max="8961" width="7.5703125" style="3" customWidth="1"/>
    <col min="8962" max="8962" width="10" style="3" customWidth="1"/>
    <col min="8963" max="8963" width="10.140625" style="3" customWidth="1"/>
    <col min="8964" max="8964" width="12.85546875" style="3" customWidth="1"/>
    <col min="8965" max="8965" width="9.85546875" style="3" customWidth="1"/>
    <col min="8966" max="8966" width="10" style="3" customWidth="1"/>
    <col min="8967" max="8967" width="8.42578125" style="3" customWidth="1"/>
    <col min="8968" max="8968" width="9.140625" style="3" customWidth="1"/>
    <col min="8969" max="8969" width="9.85546875" style="3" customWidth="1"/>
    <col min="8970" max="8970" width="11.140625" style="3" customWidth="1"/>
    <col min="8971" max="8971" width="13.85546875" style="3" customWidth="1"/>
    <col min="8972" max="8972" width="10.5703125" style="3" customWidth="1"/>
    <col min="8973" max="8973" width="11.7109375" style="3" customWidth="1"/>
    <col min="8974" max="8974" width="11.85546875" style="3" customWidth="1"/>
    <col min="8975" max="8977" width="9.140625" style="3" customWidth="1"/>
    <col min="8978" max="8978" width="10.140625" style="3" customWidth="1"/>
    <col min="8979" max="8979" width="11.140625" style="3" customWidth="1"/>
    <col min="8980" max="8980" width="9.42578125" style="3" customWidth="1"/>
    <col min="8981" max="8981" width="11.5703125" style="3" customWidth="1"/>
    <col min="8982" max="8982" width="9.140625" style="3" customWidth="1"/>
    <col min="8983" max="8983" width="10" style="3" customWidth="1"/>
    <col min="8984" max="8984" width="10.42578125" style="3" customWidth="1"/>
    <col min="8985" max="8985" width="12.28515625" style="3" customWidth="1"/>
    <col min="8986" max="9216" width="9.140625" style="3"/>
    <col min="9217" max="9217" width="7.5703125" style="3" customWidth="1"/>
    <col min="9218" max="9218" width="10" style="3" customWidth="1"/>
    <col min="9219" max="9219" width="10.140625" style="3" customWidth="1"/>
    <col min="9220" max="9220" width="12.85546875" style="3" customWidth="1"/>
    <col min="9221" max="9221" width="9.85546875" style="3" customWidth="1"/>
    <col min="9222" max="9222" width="10" style="3" customWidth="1"/>
    <col min="9223" max="9223" width="8.42578125" style="3" customWidth="1"/>
    <col min="9224" max="9224" width="9.140625" style="3" customWidth="1"/>
    <col min="9225" max="9225" width="9.85546875" style="3" customWidth="1"/>
    <col min="9226" max="9226" width="11.140625" style="3" customWidth="1"/>
    <col min="9227" max="9227" width="13.85546875" style="3" customWidth="1"/>
    <col min="9228" max="9228" width="10.5703125" style="3" customWidth="1"/>
    <col min="9229" max="9229" width="11.7109375" style="3" customWidth="1"/>
    <col min="9230" max="9230" width="11.85546875" style="3" customWidth="1"/>
    <col min="9231" max="9233" width="9.140625" style="3" customWidth="1"/>
    <col min="9234" max="9234" width="10.140625" style="3" customWidth="1"/>
    <col min="9235" max="9235" width="11.140625" style="3" customWidth="1"/>
    <col min="9236" max="9236" width="9.42578125" style="3" customWidth="1"/>
    <col min="9237" max="9237" width="11.5703125" style="3" customWidth="1"/>
    <col min="9238" max="9238" width="9.140625" style="3" customWidth="1"/>
    <col min="9239" max="9239" width="10" style="3" customWidth="1"/>
    <col min="9240" max="9240" width="10.42578125" style="3" customWidth="1"/>
    <col min="9241" max="9241" width="12.28515625" style="3" customWidth="1"/>
    <col min="9242" max="9472" width="9.140625" style="3"/>
    <col min="9473" max="9473" width="7.5703125" style="3" customWidth="1"/>
    <col min="9474" max="9474" width="10" style="3" customWidth="1"/>
    <col min="9475" max="9475" width="10.140625" style="3" customWidth="1"/>
    <col min="9476" max="9476" width="12.85546875" style="3" customWidth="1"/>
    <col min="9477" max="9477" width="9.85546875" style="3" customWidth="1"/>
    <col min="9478" max="9478" width="10" style="3" customWidth="1"/>
    <col min="9479" max="9479" width="8.42578125" style="3" customWidth="1"/>
    <col min="9480" max="9480" width="9.140625" style="3" customWidth="1"/>
    <col min="9481" max="9481" width="9.85546875" style="3" customWidth="1"/>
    <col min="9482" max="9482" width="11.140625" style="3" customWidth="1"/>
    <col min="9483" max="9483" width="13.85546875" style="3" customWidth="1"/>
    <col min="9484" max="9484" width="10.5703125" style="3" customWidth="1"/>
    <col min="9485" max="9485" width="11.7109375" style="3" customWidth="1"/>
    <col min="9486" max="9486" width="11.85546875" style="3" customWidth="1"/>
    <col min="9487" max="9489" width="9.140625" style="3" customWidth="1"/>
    <col min="9490" max="9490" width="10.140625" style="3" customWidth="1"/>
    <col min="9491" max="9491" width="11.140625" style="3" customWidth="1"/>
    <col min="9492" max="9492" width="9.42578125" style="3" customWidth="1"/>
    <col min="9493" max="9493" width="11.5703125" style="3" customWidth="1"/>
    <col min="9494" max="9494" width="9.140625" style="3" customWidth="1"/>
    <col min="9495" max="9495" width="10" style="3" customWidth="1"/>
    <col min="9496" max="9496" width="10.42578125" style="3" customWidth="1"/>
    <col min="9497" max="9497" width="12.28515625" style="3" customWidth="1"/>
    <col min="9498" max="9728" width="9.140625" style="3"/>
    <col min="9729" max="9729" width="7.5703125" style="3" customWidth="1"/>
    <col min="9730" max="9730" width="10" style="3" customWidth="1"/>
    <col min="9731" max="9731" width="10.140625" style="3" customWidth="1"/>
    <col min="9732" max="9732" width="12.85546875" style="3" customWidth="1"/>
    <col min="9733" max="9733" width="9.85546875" style="3" customWidth="1"/>
    <col min="9734" max="9734" width="10" style="3" customWidth="1"/>
    <col min="9735" max="9735" width="8.42578125" style="3" customWidth="1"/>
    <col min="9736" max="9736" width="9.140625" style="3" customWidth="1"/>
    <col min="9737" max="9737" width="9.85546875" style="3" customWidth="1"/>
    <col min="9738" max="9738" width="11.140625" style="3" customWidth="1"/>
    <col min="9739" max="9739" width="13.85546875" style="3" customWidth="1"/>
    <col min="9740" max="9740" width="10.5703125" style="3" customWidth="1"/>
    <col min="9741" max="9741" width="11.7109375" style="3" customWidth="1"/>
    <col min="9742" max="9742" width="11.85546875" style="3" customWidth="1"/>
    <col min="9743" max="9745" width="9.140625" style="3" customWidth="1"/>
    <col min="9746" max="9746" width="10.140625" style="3" customWidth="1"/>
    <col min="9747" max="9747" width="11.140625" style="3" customWidth="1"/>
    <col min="9748" max="9748" width="9.42578125" style="3" customWidth="1"/>
    <col min="9749" max="9749" width="11.5703125" style="3" customWidth="1"/>
    <col min="9750" max="9750" width="9.140625" style="3" customWidth="1"/>
    <col min="9751" max="9751" width="10" style="3" customWidth="1"/>
    <col min="9752" max="9752" width="10.42578125" style="3" customWidth="1"/>
    <col min="9753" max="9753" width="12.28515625" style="3" customWidth="1"/>
    <col min="9754" max="9984" width="9.140625" style="3"/>
    <col min="9985" max="9985" width="7.5703125" style="3" customWidth="1"/>
    <col min="9986" max="9986" width="10" style="3" customWidth="1"/>
    <col min="9987" max="9987" width="10.140625" style="3" customWidth="1"/>
    <col min="9988" max="9988" width="12.85546875" style="3" customWidth="1"/>
    <col min="9989" max="9989" width="9.85546875" style="3" customWidth="1"/>
    <col min="9990" max="9990" width="10" style="3" customWidth="1"/>
    <col min="9991" max="9991" width="8.42578125" style="3" customWidth="1"/>
    <col min="9992" max="9992" width="9.140625" style="3" customWidth="1"/>
    <col min="9993" max="9993" width="9.85546875" style="3" customWidth="1"/>
    <col min="9994" max="9994" width="11.140625" style="3" customWidth="1"/>
    <col min="9995" max="9995" width="13.85546875" style="3" customWidth="1"/>
    <col min="9996" max="9996" width="10.5703125" style="3" customWidth="1"/>
    <col min="9997" max="9997" width="11.7109375" style="3" customWidth="1"/>
    <col min="9998" max="9998" width="11.85546875" style="3" customWidth="1"/>
    <col min="9999" max="10001" width="9.140625" style="3" customWidth="1"/>
    <col min="10002" max="10002" width="10.140625" style="3" customWidth="1"/>
    <col min="10003" max="10003" width="11.140625" style="3" customWidth="1"/>
    <col min="10004" max="10004" width="9.42578125" style="3" customWidth="1"/>
    <col min="10005" max="10005" width="11.5703125" style="3" customWidth="1"/>
    <col min="10006" max="10006" width="9.140625" style="3" customWidth="1"/>
    <col min="10007" max="10007" width="10" style="3" customWidth="1"/>
    <col min="10008" max="10008" width="10.42578125" style="3" customWidth="1"/>
    <col min="10009" max="10009" width="12.28515625" style="3" customWidth="1"/>
    <col min="10010" max="10240" width="9.140625" style="3"/>
    <col min="10241" max="10241" width="7.5703125" style="3" customWidth="1"/>
    <col min="10242" max="10242" width="10" style="3" customWidth="1"/>
    <col min="10243" max="10243" width="10.140625" style="3" customWidth="1"/>
    <col min="10244" max="10244" width="12.85546875" style="3" customWidth="1"/>
    <col min="10245" max="10245" width="9.85546875" style="3" customWidth="1"/>
    <col min="10246" max="10246" width="10" style="3" customWidth="1"/>
    <col min="10247" max="10247" width="8.42578125" style="3" customWidth="1"/>
    <col min="10248" max="10248" width="9.140625" style="3" customWidth="1"/>
    <col min="10249" max="10249" width="9.85546875" style="3" customWidth="1"/>
    <col min="10250" max="10250" width="11.140625" style="3" customWidth="1"/>
    <col min="10251" max="10251" width="13.85546875" style="3" customWidth="1"/>
    <col min="10252" max="10252" width="10.5703125" style="3" customWidth="1"/>
    <col min="10253" max="10253" width="11.7109375" style="3" customWidth="1"/>
    <col min="10254" max="10254" width="11.85546875" style="3" customWidth="1"/>
    <col min="10255" max="10257" width="9.140625" style="3" customWidth="1"/>
    <col min="10258" max="10258" width="10.140625" style="3" customWidth="1"/>
    <col min="10259" max="10259" width="11.140625" style="3" customWidth="1"/>
    <col min="10260" max="10260" width="9.42578125" style="3" customWidth="1"/>
    <col min="10261" max="10261" width="11.5703125" style="3" customWidth="1"/>
    <col min="10262" max="10262" width="9.140625" style="3" customWidth="1"/>
    <col min="10263" max="10263" width="10" style="3" customWidth="1"/>
    <col min="10264" max="10264" width="10.42578125" style="3" customWidth="1"/>
    <col min="10265" max="10265" width="12.28515625" style="3" customWidth="1"/>
    <col min="10266" max="10496" width="9.140625" style="3"/>
    <col min="10497" max="10497" width="7.5703125" style="3" customWidth="1"/>
    <col min="10498" max="10498" width="10" style="3" customWidth="1"/>
    <col min="10499" max="10499" width="10.140625" style="3" customWidth="1"/>
    <col min="10500" max="10500" width="12.85546875" style="3" customWidth="1"/>
    <col min="10501" max="10501" width="9.85546875" style="3" customWidth="1"/>
    <col min="10502" max="10502" width="10" style="3" customWidth="1"/>
    <col min="10503" max="10503" width="8.42578125" style="3" customWidth="1"/>
    <col min="10504" max="10504" width="9.140625" style="3" customWidth="1"/>
    <col min="10505" max="10505" width="9.85546875" style="3" customWidth="1"/>
    <col min="10506" max="10506" width="11.140625" style="3" customWidth="1"/>
    <col min="10507" max="10507" width="13.85546875" style="3" customWidth="1"/>
    <col min="10508" max="10508" width="10.5703125" style="3" customWidth="1"/>
    <col min="10509" max="10509" width="11.7109375" style="3" customWidth="1"/>
    <col min="10510" max="10510" width="11.85546875" style="3" customWidth="1"/>
    <col min="10511" max="10513" width="9.140625" style="3" customWidth="1"/>
    <col min="10514" max="10514" width="10.140625" style="3" customWidth="1"/>
    <col min="10515" max="10515" width="11.140625" style="3" customWidth="1"/>
    <col min="10516" max="10516" width="9.42578125" style="3" customWidth="1"/>
    <col min="10517" max="10517" width="11.5703125" style="3" customWidth="1"/>
    <col min="10518" max="10518" width="9.140625" style="3" customWidth="1"/>
    <col min="10519" max="10519" width="10" style="3" customWidth="1"/>
    <col min="10520" max="10520" width="10.42578125" style="3" customWidth="1"/>
    <col min="10521" max="10521" width="12.28515625" style="3" customWidth="1"/>
    <col min="10522" max="10752" width="9.140625" style="3"/>
    <col min="10753" max="10753" width="7.5703125" style="3" customWidth="1"/>
    <col min="10754" max="10754" width="10" style="3" customWidth="1"/>
    <col min="10755" max="10755" width="10.140625" style="3" customWidth="1"/>
    <col min="10756" max="10756" width="12.85546875" style="3" customWidth="1"/>
    <col min="10757" max="10757" width="9.85546875" style="3" customWidth="1"/>
    <col min="10758" max="10758" width="10" style="3" customWidth="1"/>
    <col min="10759" max="10759" width="8.42578125" style="3" customWidth="1"/>
    <col min="10760" max="10760" width="9.140625" style="3" customWidth="1"/>
    <col min="10761" max="10761" width="9.85546875" style="3" customWidth="1"/>
    <col min="10762" max="10762" width="11.140625" style="3" customWidth="1"/>
    <col min="10763" max="10763" width="13.85546875" style="3" customWidth="1"/>
    <col min="10764" max="10764" width="10.5703125" style="3" customWidth="1"/>
    <col min="10765" max="10765" width="11.7109375" style="3" customWidth="1"/>
    <col min="10766" max="10766" width="11.85546875" style="3" customWidth="1"/>
    <col min="10767" max="10769" width="9.140625" style="3" customWidth="1"/>
    <col min="10770" max="10770" width="10.140625" style="3" customWidth="1"/>
    <col min="10771" max="10771" width="11.140625" style="3" customWidth="1"/>
    <col min="10772" max="10772" width="9.42578125" style="3" customWidth="1"/>
    <col min="10773" max="10773" width="11.5703125" style="3" customWidth="1"/>
    <col min="10774" max="10774" width="9.140625" style="3" customWidth="1"/>
    <col min="10775" max="10775" width="10" style="3" customWidth="1"/>
    <col min="10776" max="10776" width="10.42578125" style="3" customWidth="1"/>
    <col min="10777" max="10777" width="12.28515625" style="3" customWidth="1"/>
    <col min="10778" max="11008" width="9.140625" style="3"/>
    <col min="11009" max="11009" width="7.5703125" style="3" customWidth="1"/>
    <col min="11010" max="11010" width="10" style="3" customWidth="1"/>
    <col min="11011" max="11011" width="10.140625" style="3" customWidth="1"/>
    <col min="11012" max="11012" width="12.85546875" style="3" customWidth="1"/>
    <col min="11013" max="11013" width="9.85546875" style="3" customWidth="1"/>
    <col min="11014" max="11014" width="10" style="3" customWidth="1"/>
    <col min="11015" max="11015" width="8.42578125" style="3" customWidth="1"/>
    <col min="11016" max="11016" width="9.140625" style="3" customWidth="1"/>
    <col min="11017" max="11017" width="9.85546875" style="3" customWidth="1"/>
    <col min="11018" max="11018" width="11.140625" style="3" customWidth="1"/>
    <col min="11019" max="11019" width="13.85546875" style="3" customWidth="1"/>
    <col min="11020" max="11020" width="10.5703125" style="3" customWidth="1"/>
    <col min="11021" max="11021" width="11.7109375" style="3" customWidth="1"/>
    <col min="11022" max="11022" width="11.85546875" style="3" customWidth="1"/>
    <col min="11023" max="11025" width="9.140625" style="3" customWidth="1"/>
    <col min="11026" max="11026" width="10.140625" style="3" customWidth="1"/>
    <col min="11027" max="11027" width="11.140625" style="3" customWidth="1"/>
    <col min="11028" max="11028" width="9.42578125" style="3" customWidth="1"/>
    <col min="11029" max="11029" width="11.5703125" style="3" customWidth="1"/>
    <col min="11030" max="11030" width="9.140625" style="3" customWidth="1"/>
    <col min="11031" max="11031" width="10" style="3" customWidth="1"/>
    <col min="11032" max="11032" width="10.42578125" style="3" customWidth="1"/>
    <col min="11033" max="11033" width="12.28515625" style="3" customWidth="1"/>
    <col min="11034" max="11264" width="9.140625" style="3"/>
    <col min="11265" max="11265" width="7.5703125" style="3" customWidth="1"/>
    <col min="11266" max="11266" width="10" style="3" customWidth="1"/>
    <col min="11267" max="11267" width="10.140625" style="3" customWidth="1"/>
    <col min="11268" max="11268" width="12.85546875" style="3" customWidth="1"/>
    <col min="11269" max="11269" width="9.85546875" style="3" customWidth="1"/>
    <col min="11270" max="11270" width="10" style="3" customWidth="1"/>
    <col min="11271" max="11271" width="8.42578125" style="3" customWidth="1"/>
    <col min="11272" max="11272" width="9.140625" style="3" customWidth="1"/>
    <col min="11273" max="11273" width="9.85546875" style="3" customWidth="1"/>
    <col min="11274" max="11274" width="11.140625" style="3" customWidth="1"/>
    <col min="11275" max="11275" width="13.85546875" style="3" customWidth="1"/>
    <col min="11276" max="11276" width="10.5703125" style="3" customWidth="1"/>
    <col min="11277" max="11277" width="11.7109375" style="3" customWidth="1"/>
    <col min="11278" max="11278" width="11.85546875" style="3" customWidth="1"/>
    <col min="11279" max="11281" width="9.140625" style="3" customWidth="1"/>
    <col min="11282" max="11282" width="10.140625" style="3" customWidth="1"/>
    <col min="11283" max="11283" width="11.140625" style="3" customWidth="1"/>
    <col min="11284" max="11284" width="9.42578125" style="3" customWidth="1"/>
    <col min="11285" max="11285" width="11.5703125" style="3" customWidth="1"/>
    <col min="11286" max="11286" width="9.140625" style="3" customWidth="1"/>
    <col min="11287" max="11287" width="10" style="3" customWidth="1"/>
    <col min="11288" max="11288" width="10.42578125" style="3" customWidth="1"/>
    <col min="11289" max="11289" width="12.28515625" style="3" customWidth="1"/>
    <col min="11290" max="11520" width="9.140625" style="3"/>
    <col min="11521" max="11521" width="7.5703125" style="3" customWidth="1"/>
    <col min="11522" max="11522" width="10" style="3" customWidth="1"/>
    <col min="11523" max="11523" width="10.140625" style="3" customWidth="1"/>
    <col min="11524" max="11524" width="12.85546875" style="3" customWidth="1"/>
    <col min="11525" max="11525" width="9.85546875" style="3" customWidth="1"/>
    <col min="11526" max="11526" width="10" style="3" customWidth="1"/>
    <col min="11527" max="11527" width="8.42578125" style="3" customWidth="1"/>
    <col min="11528" max="11528" width="9.140625" style="3" customWidth="1"/>
    <col min="11529" max="11529" width="9.85546875" style="3" customWidth="1"/>
    <col min="11530" max="11530" width="11.140625" style="3" customWidth="1"/>
    <col min="11531" max="11531" width="13.85546875" style="3" customWidth="1"/>
    <col min="11532" max="11532" width="10.5703125" style="3" customWidth="1"/>
    <col min="11533" max="11533" width="11.7109375" style="3" customWidth="1"/>
    <col min="11534" max="11534" width="11.85546875" style="3" customWidth="1"/>
    <col min="11535" max="11537" width="9.140625" style="3" customWidth="1"/>
    <col min="11538" max="11538" width="10.140625" style="3" customWidth="1"/>
    <col min="11539" max="11539" width="11.140625" style="3" customWidth="1"/>
    <col min="11540" max="11540" width="9.42578125" style="3" customWidth="1"/>
    <col min="11541" max="11541" width="11.5703125" style="3" customWidth="1"/>
    <col min="11542" max="11542" width="9.140625" style="3" customWidth="1"/>
    <col min="11543" max="11543" width="10" style="3" customWidth="1"/>
    <col min="11544" max="11544" width="10.42578125" style="3" customWidth="1"/>
    <col min="11545" max="11545" width="12.28515625" style="3" customWidth="1"/>
    <col min="11546" max="11776" width="9.140625" style="3"/>
    <col min="11777" max="11777" width="7.5703125" style="3" customWidth="1"/>
    <col min="11778" max="11778" width="10" style="3" customWidth="1"/>
    <col min="11779" max="11779" width="10.140625" style="3" customWidth="1"/>
    <col min="11780" max="11780" width="12.85546875" style="3" customWidth="1"/>
    <col min="11781" max="11781" width="9.85546875" style="3" customWidth="1"/>
    <col min="11782" max="11782" width="10" style="3" customWidth="1"/>
    <col min="11783" max="11783" width="8.42578125" style="3" customWidth="1"/>
    <col min="11784" max="11784" width="9.140625" style="3" customWidth="1"/>
    <col min="11785" max="11785" width="9.85546875" style="3" customWidth="1"/>
    <col min="11786" max="11786" width="11.140625" style="3" customWidth="1"/>
    <col min="11787" max="11787" width="13.85546875" style="3" customWidth="1"/>
    <col min="11788" max="11788" width="10.5703125" style="3" customWidth="1"/>
    <col min="11789" max="11789" width="11.7109375" style="3" customWidth="1"/>
    <col min="11790" max="11790" width="11.85546875" style="3" customWidth="1"/>
    <col min="11791" max="11793" width="9.140625" style="3" customWidth="1"/>
    <col min="11794" max="11794" width="10.140625" style="3" customWidth="1"/>
    <col min="11795" max="11795" width="11.140625" style="3" customWidth="1"/>
    <col min="11796" max="11796" width="9.42578125" style="3" customWidth="1"/>
    <col min="11797" max="11797" width="11.5703125" style="3" customWidth="1"/>
    <col min="11798" max="11798" width="9.140625" style="3" customWidth="1"/>
    <col min="11799" max="11799" width="10" style="3" customWidth="1"/>
    <col min="11800" max="11800" width="10.42578125" style="3" customWidth="1"/>
    <col min="11801" max="11801" width="12.28515625" style="3" customWidth="1"/>
    <col min="11802" max="12032" width="9.140625" style="3"/>
    <col min="12033" max="12033" width="7.5703125" style="3" customWidth="1"/>
    <col min="12034" max="12034" width="10" style="3" customWidth="1"/>
    <col min="12035" max="12035" width="10.140625" style="3" customWidth="1"/>
    <col min="12036" max="12036" width="12.85546875" style="3" customWidth="1"/>
    <col min="12037" max="12037" width="9.85546875" style="3" customWidth="1"/>
    <col min="12038" max="12038" width="10" style="3" customWidth="1"/>
    <col min="12039" max="12039" width="8.42578125" style="3" customWidth="1"/>
    <col min="12040" max="12040" width="9.140625" style="3" customWidth="1"/>
    <col min="12041" max="12041" width="9.85546875" style="3" customWidth="1"/>
    <col min="12042" max="12042" width="11.140625" style="3" customWidth="1"/>
    <col min="12043" max="12043" width="13.85546875" style="3" customWidth="1"/>
    <col min="12044" max="12044" width="10.5703125" style="3" customWidth="1"/>
    <col min="12045" max="12045" width="11.7109375" style="3" customWidth="1"/>
    <col min="12046" max="12046" width="11.85546875" style="3" customWidth="1"/>
    <col min="12047" max="12049" width="9.140625" style="3" customWidth="1"/>
    <col min="12050" max="12050" width="10.140625" style="3" customWidth="1"/>
    <col min="12051" max="12051" width="11.140625" style="3" customWidth="1"/>
    <col min="12052" max="12052" width="9.42578125" style="3" customWidth="1"/>
    <col min="12053" max="12053" width="11.5703125" style="3" customWidth="1"/>
    <col min="12054" max="12054" width="9.140625" style="3" customWidth="1"/>
    <col min="12055" max="12055" width="10" style="3" customWidth="1"/>
    <col min="12056" max="12056" width="10.42578125" style="3" customWidth="1"/>
    <col min="12057" max="12057" width="12.28515625" style="3" customWidth="1"/>
    <col min="12058" max="12288" width="9.140625" style="3"/>
    <col min="12289" max="12289" width="7.5703125" style="3" customWidth="1"/>
    <col min="12290" max="12290" width="10" style="3" customWidth="1"/>
    <col min="12291" max="12291" width="10.140625" style="3" customWidth="1"/>
    <col min="12292" max="12292" width="12.85546875" style="3" customWidth="1"/>
    <col min="12293" max="12293" width="9.85546875" style="3" customWidth="1"/>
    <col min="12294" max="12294" width="10" style="3" customWidth="1"/>
    <col min="12295" max="12295" width="8.42578125" style="3" customWidth="1"/>
    <col min="12296" max="12296" width="9.140625" style="3" customWidth="1"/>
    <col min="12297" max="12297" width="9.85546875" style="3" customWidth="1"/>
    <col min="12298" max="12298" width="11.140625" style="3" customWidth="1"/>
    <col min="12299" max="12299" width="13.85546875" style="3" customWidth="1"/>
    <col min="12300" max="12300" width="10.5703125" style="3" customWidth="1"/>
    <col min="12301" max="12301" width="11.7109375" style="3" customWidth="1"/>
    <col min="12302" max="12302" width="11.85546875" style="3" customWidth="1"/>
    <col min="12303" max="12305" width="9.140625" style="3" customWidth="1"/>
    <col min="12306" max="12306" width="10.140625" style="3" customWidth="1"/>
    <col min="12307" max="12307" width="11.140625" style="3" customWidth="1"/>
    <col min="12308" max="12308" width="9.42578125" style="3" customWidth="1"/>
    <col min="12309" max="12309" width="11.5703125" style="3" customWidth="1"/>
    <col min="12310" max="12310" width="9.140625" style="3" customWidth="1"/>
    <col min="12311" max="12311" width="10" style="3" customWidth="1"/>
    <col min="12312" max="12312" width="10.42578125" style="3" customWidth="1"/>
    <col min="12313" max="12313" width="12.28515625" style="3" customWidth="1"/>
    <col min="12314" max="12544" width="9.140625" style="3"/>
    <col min="12545" max="12545" width="7.5703125" style="3" customWidth="1"/>
    <col min="12546" max="12546" width="10" style="3" customWidth="1"/>
    <col min="12547" max="12547" width="10.140625" style="3" customWidth="1"/>
    <col min="12548" max="12548" width="12.85546875" style="3" customWidth="1"/>
    <col min="12549" max="12549" width="9.85546875" style="3" customWidth="1"/>
    <col min="12550" max="12550" width="10" style="3" customWidth="1"/>
    <col min="12551" max="12551" width="8.42578125" style="3" customWidth="1"/>
    <col min="12552" max="12552" width="9.140625" style="3" customWidth="1"/>
    <col min="12553" max="12553" width="9.85546875" style="3" customWidth="1"/>
    <col min="12554" max="12554" width="11.140625" style="3" customWidth="1"/>
    <col min="12555" max="12555" width="13.85546875" style="3" customWidth="1"/>
    <col min="12556" max="12556" width="10.5703125" style="3" customWidth="1"/>
    <col min="12557" max="12557" width="11.7109375" style="3" customWidth="1"/>
    <col min="12558" max="12558" width="11.85546875" style="3" customWidth="1"/>
    <col min="12559" max="12561" width="9.140625" style="3" customWidth="1"/>
    <col min="12562" max="12562" width="10.140625" style="3" customWidth="1"/>
    <col min="12563" max="12563" width="11.140625" style="3" customWidth="1"/>
    <col min="12564" max="12564" width="9.42578125" style="3" customWidth="1"/>
    <col min="12565" max="12565" width="11.5703125" style="3" customWidth="1"/>
    <col min="12566" max="12566" width="9.140625" style="3" customWidth="1"/>
    <col min="12567" max="12567" width="10" style="3" customWidth="1"/>
    <col min="12568" max="12568" width="10.42578125" style="3" customWidth="1"/>
    <col min="12569" max="12569" width="12.28515625" style="3" customWidth="1"/>
    <col min="12570" max="12800" width="9.140625" style="3"/>
    <col min="12801" max="12801" width="7.5703125" style="3" customWidth="1"/>
    <col min="12802" max="12802" width="10" style="3" customWidth="1"/>
    <col min="12803" max="12803" width="10.140625" style="3" customWidth="1"/>
    <col min="12804" max="12804" width="12.85546875" style="3" customWidth="1"/>
    <col min="12805" max="12805" width="9.85546875" style="3" customWidth="1"/>
    <col min="12806" max="12806" width="10" style="3" customWidth="1"/>
    <col min="12807" max="12807" width="8.42578125" style="3" customWidth="1"/>
    <col min="12808" max="12808" width="9.140625" style="3" customWidth="1"/>
    <col min="12809" max="12809" width="9.85546875" style="3" customWidth="1"/>
    <col min="12810" max="12810" width="11.140625" style="3" customWidth="1"/>
    <col min="12811" max="12811" width="13.85546875" style="3" customWidth="1"/>
    <col min="12812" max="12812" width="10.5703125" style="3" customWidth="1"/>
    <col min="12813" max="12813" width="11.7109375" style="3" customWidth="1"/>
    <col min="12814" max="12814" width="11.85546875" style="3" customWidth="1"/>
    <col min="12815" max="12817" width="9.140625" style="3" customWidth="1"/>
    <col min="12818" max="12818" width="10.140625" style="3" customWidth="1"/>
    <col min="12819" max="12819" width="11.140625" style="3" customWidth="1"/>
    <col min="12820" max="12820" width="9.42578125" style="3" customWidth="1"/>
    <col min="12821" max="12821" width="11.5703125" style="3" customWidth="1"/>
    <col min="12822" max="12822" width="9.140625" style="3" customWidth="1"/>
    <col min="12823" max="12823" width="10" style="3" customWidth="1"/>
    <col min="12824" max="12824" width="10.42578125" style="3" customWidth="1"/>
    <col min="12825" max="12825" width="12.28515625" style="3" customWidth="1"/>
    <col min="12826" max="13056" width="9.140625" style="3"/>
    <col min="13057" max="13057" width="7.5703125" style="3" customWidth="1"/>
    <col min="13058" max="13058" width="10" style="3" customWidth="1"/>
    <col min="13059" max="13059" width="10.140625" style="3" customWidth="1"/>
    <col min="13060" max="13060" width="12.85546875" style="3" customWidth="1"/>
    <col min="13061" max="13061" width="9.85546875" style="3" customWidth="1"/>
    <col min="13062" max="13062" width="10" style="3" customWidth="1"/>
    <col min="13063" max="13063" width="8.42578125" style="3" customWidth="1"/>
    <col min="13064" max="13064" width="9.140625" style="3" customWidth="1"/>
    <col min="13065" max="13065" width="9.85546875" style="3" customWidth="1"/>
    <col min="13066" max="13066" width="11.140625" style="3" customWidth="1"/>
    <col min="13067" max="13067" width="13.85546875" style="3" customWidth="1"/>
    <col min="13068" max="13068" width="10.5703125" style="3" customWidth="1"/>
    <col min="13069" max="13069" width="11.7109375" style="3" customWidth="1"/>
    <col min="13070" max="13070" width="11.85546875" style="3" customWidth="1"/>
    <col min="13071" max="13073" width="9.140625" style="3" customWidth="1"/>
    <col min="13074" max="13074" width="10.140625" style="3" customWidth="1"/>
    <col min="13075" max="13075" width="11.140625" style="3" customWidth="1"/>
    <col min="13076" max="13076" width="9.42578125" style="3" customWidth="1"/>
    <col min="13077" max="13077" width="11.5703125" style="3" customWidth="1"/>
    <col min="13078" max="13078" width="9.140625" style="3" customWidth="1"/>
    <col min="13079" max="13079" width="10" style="3" customWidth="1"/>
    <col min="13080" max="13080" width="10.42578125" style="3" customWidth="1"/>
    <col min="13081" max="13081" width="12.28515625" style="3" customWidth="1"/>
    <col min="13082" max="13312" width="9.140625" style="3"/>
    <col min="13313" max="13313" width="7.5703125" style="3" customWidth="1"/>
    <col min="13314" max="13314" width="10" style="3" customWidth="1"/>
    <col min="13315" max="13315" width="10.140625" style="3" customWidth="1"/>
    <col min="13316" max="13316" width="12.85546875" style="3" customWidth="1"/>
    <col min="13317" max="13317" width="9.85546875" style="3" customWidth="1"/>
    <col min="13318" max="13318" width="10" style="3" customWidth="1"/>
    <col min="13319" max="13319" width="8.42578125" style="3" customWidth="1"/>
    <col min="13320" max="13320" width="9.140625" style="3" customWidth="1"/>
    <col min="13321" max="13321" width="9.85546875" style="3" customWidth="1"/>
    <col min="13322" max="13322" width="11.140625" style="3" customWidth="1"/>
    <col min="13323" max="13323" width="13.85546875" style="3" customWidth="1"/>
    <col min="13324" max="13324" width="10.5703125" style="3" customWidth="1"/>
    <col min="13325" max="13325" width="11.7109375" style="3" customWidth="1"/>
    <col min="13326" max="13326" width="11.85546875" style="3" customWidth="1"/>
    <col min="13327" max="13329" width="9.140625" style="3" customWidth="1"/>
    <col min="13330" max="13330" width="10.140625" style="3" customWidth="1"/>
    <col min="13331" max="13331" width="11.140625" style="3" customWidth="1"/>
    <col min="13332" max="13332" width="9.42578125" style="3" customWidth="1"/>
    <col min="13333" max="13333" width="11.5703125" style="3" customWidth="1"/>
    <col min="13334" max="13334" width="9.140625" style="3" customWidth="1"/>
    <col min="13335" max="13335" width="10" style="3" customWidth="1"/>
    <col min="13336" max="13336" width="10.42578125" style="3" customWidth="1"/>
    <col min="13337" max="13337" width="12.28515625" style="3" customWidth="1"/>
    <col min="13338" max="13568" width="9.140625" style="3"/>
    <col min="13569" max="13569" width="7.5703125" style="3" customWidth="1"/>
    <col min="13570" max="13570" width="10" style="3" customWidth="1"/>
    <col min="13571" max="13571" width="10.140625" style="3" customWidth="1"/>
    <col min="13572" max="13572" width="12.85546875" style="3" customWidth="1"/>
    <col min="13573" max="13573" width="9.85546875" style="3" customWidth="1"/>
    <col min="13574" max="13574" width="10" style="3" customWidth="1"/>
    <col min="13575" max="13575" width="8.42578125" style="3" customWidth="1"/>
    <col min="13576" max="13576" width="9.140625" style="3" customWidth="1"/>
    <col min="13577" max="13577" width="9.85546875" style="3" customWidth="1"/>
    <col min="13578" max="13578" width="11.140625" style="3" customWidth="1"/>
    <col min="13579" max="13579" width="13.85546875" style="3" customWidth="1"/>
    <col min="13580" max="13580" width="10.5703125" style="3" customWidth="1"/>
    <col min="13581" max="13581" width="11.7109375" style="3" customWidth="1"/>
    <col min="13582" max="13582" width="11.85546875" style="3" customWidth="1"/>
    <col min="13583" max="13585" width="9.140625" style="3" customWidth="1"/>
    <col min="13586" max="13586" width="10.140625" style="3" customWidth="1"/>
    <col min="13587" max="13587" width="11.140625" style="3" customWidth="1"/>
    <col min="13588" max="13588" width="9.42578125" style="3" customWidth="1"/>
    <col min="13589" max="13589" width="11.5703125" style="3" customWidth="1"/>
    <col min="13590" max="13590" width="9.140625" style="3" customWidth="1"/>
    <col min="13591" max="13591" width="10" style="3" customWidth="1"/>
    <col min="13592" max="13592" width="10.42578125" style="3" customWidth="1"/>
    <col min="13593" max="13593" width="12.28515625" style="3" customWidth="1"/>
    <col min="13594" max="13824" width="9.140625" style="3"/>
    <col min="13825" max="13825" width="7.5703125" style="3" customWidth="1"/>
    <col min="13826" max="13826" width="10" style="3" customWidth="1"/>
    <col min="13827" max="13827" width="10.140625" style="3" customWidth="1"/>
    <col min="13828" max="13828" width="12.85546875" style="3" customWidth="1"/>
    <col min="13829" max="13829" width="9.85546875" style="3" customWidth="1"/>
    <col min="13830" max="13830" width="10" style="3" customWidth="1"/>
    <col min="13831" max="13831" width="8.42578125" style="3" customWidth="1"/>
    <col min="13832" max="13832" width="9.140625" style="3" customWidth="1"/>
    <col min="13833" max="13833" width="9.85546875" style="3" customWidth="1"/>
    <col min="13834" max="13834" width="11.140625" style="3" customWidth="1"/>
    <col min="13835" max="13835" width="13.85546875" style="3" customWidth="1"/>
    <col min="13836" max="13836" width="10.5703125" style="3" customWidth="1"/>
    <col min="13837" max="13837" width="11.7109375" style="3" customWidth="1"/>
    <col min="13838" max="13838" width="11.85546875" style="3" customWidth="1"/>
    <col min="13839" max="13841" width="9.140625" style="3" customWidth="1"/>
    <col min="13842" max="13842" width="10.140625" style="3" customWidth="1"/>
    <col min="13843" max="13843" width="11.140625" style="3" customWidth="1"/>
    <col min="13844" max="13844" width="9.42578125" style="3" customWidth="1"/>
    <col min="13845" max="13845" width="11.5703125" style="3" customWidth="1"/>
    <col min="13846" max="13846" width="9.140625" style="3" customWidth="1"/>
    <col min="13847" max="13847" width="10" style="3" customWidth="1"/>
    <col min="13848" max="13848" width="10.42578125" style="3" customWidth="1"/>
    <col min="13849" max="13849" width="12.28515625" style="3" customWidth="1"/>
    <col min="13850" max="14080" width="9.140625" style="3"/>
    <col min="14081" max="14081" width="7.5703125" style="3" customWidth="1"/>
    <col min="14082" max="14082" width="10" style="3" customWidth="1"/>
    <col min="14083" max="14083" width="10.140625" style="3" customWidth="1"/>
    <col min="14084" max="14084" width="12.85546875" style="3" customWidth="1"/>
    <col min="14085" max="14085" width="9.85546875" style="3" customWidth="1"/>
    <col min="14086" max="14086" width="10" style="3" customWidth="1"/>
    <col min="14087" max="14087" width="8.42578125" style="3" customWidth="1"/>
    <col min="14088" max="14088" width="9.140625" style="3" customWidth="1"/>
    <col min="14089" max="14089" width="9.85546875" style="3" customWidth="1"/>
    <col min="14090" max="14090" width="11.140625" style="3" customWidth="1"/>
    <col min="14091" max="14091" width="13.85546875" style="3" customWidth="1"/>
    <col min="14092" max="14092" width="10.5703125" style="3" customWidth="1"/>
    <col min="14093" max="14093" width="11.7109375" style="3" customWidth="1"/>
    <col min="14094" max="14094" width="11.85546875" style="3" customWidth="1"/>
    <col min="14095" max="14097" width="9.140625" style="3" customWidth="1"/>
    <col min="14098" max="14098" width="10.140625" style="3" customWidth="1"/>
    <col min="14099" max="14099" width="11.140625" style="3" customWidth="1"/>
    <col min="14100" max="14100" width="9.42578125" style="3" customWidth="1"/>
    <col min="14101" max="14101" width="11.5703125" style="3" customWidth="1"/>
    <col min="14102" max="14102" width="9.140625" style="3" customWidth="1"/>
    <col min="14103" max="14103" width="10" style="3" customWidth="1"/>
    <col min="14104" max="14104" width="10.42578125" style="3" customWidth="1"/>
    <col min="14105" max="14105" width="12.28515625" style="3" customWidth="1"/>
    <col min="14106" max="14336" width="9.140625" style="3"/>
    <col min="14337" max="14337" width="7.5703125" style="3" customWidth="1"/>
    <col min="14338" max="14338" width="10" style="3" customWidth="1"/>
    <col min="14339" max="14339" width="10.140625" style="3" customWidth="1"/>
    <col min="14340" max="14340" width="12.85546875" style="3" customWidth="1"/>
    <col min="14341" max="14341" width="9.85546875" style="3" customWidth="1"/>
    <col min="14342" max="14342" width="10" style="3" customWidth="1"/>
    <col min="14343" max="14343" width="8.42578125" style="3" customWidth="1"/>
    <col min="14344" max="14344" width="9.140625" style="3" customWidth="1"/>
    <col min="14345" max="14345" width="9.85546875" style="3" customWidth="1"/>
    <col min="14346" max="14346" width="11.140625" style="3" customWidth="1"/>
    <col min="14347" max="14347" width="13.85546875" style="3" customWidth="1"/>
    <col min="14348" max="14348" width="10.5703125" style="3" customWidth="1"/>
    <col min="14349" max="14349" width="11.7109375" style="3" customWidth="1"/>
    <col min="14350" max="14350" width="11.85546875" style="3" customWidth="1"/>
    <col min="14351" max="14353" width="9.140625" style="3" customWidth="1"/>
    <col min="14354" max="14354" width="10.140625" style="3" customWidth="1"/>
    <col min="14355" max="14355" width="11.140625" style="3" customWidth="1"/>
    <col min="14356" max="14356" width="9.42578125" style="3" customWidth="1"/>
    <col min="14357" max="14357" width="11.5703125" style="3" customWidth="1"/>
    <col min="14358" max="14358" width="9.140625" style="3" customWidth="1"/>
    <col min="14359" max="14359" width="10" style="3" customWidth="1"/>
    <col min="14360" max="14360" width="10.42578125" style="3" customWidth="1"/>
    <col min="14361" max="14361" width="12.28515625" style="3" customWidth="1"/>
    <col min="14362" max="14592" width="9.140625" style="3"/>
    <col min="14593" max="14593" width="7.5703125" style="3" customWidth="1"/>
    <col min="14594" max="14594" width="10" style="3" customWidth="1"/>
    <col min="14595" max="14595" width="10.140625" style="3" customWidth="1"/>
    <col min="14596" max="14596" width="12.85546875" style="3" customWidth="1"/>
    <col min="14597" max="14597" width="9.85546875" style="3" customWidth="1"/>
    <col min="14598" max="14598" width="10" style="3" customWidth="1"/>
    <col min="14599" max="14599" width="8.42578125" style="3" customWidth="1"/>
    <col min="14600" max="14600" width="9.140625" style="3" customWidth="1"/>
    <col min="14601" max="14601" width="9.85546875" style="3" customWidth="1"/>
    <col min="14602" max="14602" width="11.140625" style="3" customWidth="1"/>
    <col min="14603" max="14603" width="13.85546875" style="3" customWidth="1"/>
    <col min="14604" max="14604" width="10.5703125" style="3" customWidth="1"/>
    <col min="14605" max="14605" width="11.7109375" style="3" customWidth="1"/>
    <col min="14606" max="14606" width="11.85546875" style="3" customWidth="1"/>
    <col min="14607" max="14609" width="9.140625" style="3" customWidth="1"/>
    <col min="14610" max="14610" width="10.140625" style="3" customWidth="1"/>
    <col min="14611" max="14611" width="11.140625" style="3" customWidth="1"/>
    <col min="14612" max="14612" width="9.42578125" style="3" customWidth="1"/>
    <col min="14613" max="14613" width="11.5703125" style="3" customWidth="1"/>
    <col min="14614" max="14614" width="9.140625" style="3" customWidth="1"/>
    <col min="14615" max="14615" width="10" style="3" customWidth="1"/>
    <col min="14616" max="14616" width="10.42578125" style="3" customWidth="1"/>
    <col min="14617" max="14617" width="12.28515625" style="3" customWidth="1"/>
    <col min="14618" max="14848" width="9.140625" style="3"/>
    <col min="14849" max="14849" width="7.5703125" style="3" customWidth="1"/>
    <col min="14850" max="14850" width="10" style="3" customWidth="1"/>
    <col min="14851" max="14851" width="10.140625" style="3" customWidth="1"/>
    <col min="14852" max="14852" width="12.85546875" style="3" customWidth="1"/>
    <col min="14853" max="14853" width="9.85546875" style="3" customWidth="1"/>
    <col min="14854" max="14854" width="10" style="3" customWidth="1"/>
    <col min="14855" max="14855" width="8.42578125" style="3" customWidth="1"/>
    <col min="14856" max="14856" width="9.140625" style="3" customWidth="1"/>
    <col min="14857" max="14857" width="9.85546875" style="3" customWidth="1"/>
    <col min="14858" max="14858" width="11.140625" style="3" customWidth="1"/>
    <col min="14859" max="14859" width="13.85546875" style="3" customWidth="1"/>
    <col min="14860" max="14860" width="10.5703125" style="3" customWidth="1"/>
    <col min="14861" max="14861" width="11.7109375" style="3" customWidth="1"/>
    <col min="14862" max="14862" width="11.85546875" style="3" customWidth="1"/>
    <col min="14863" max="14865" width="9.140625" style="3" customWidth="1"/>
    <col min="14866" max="14866" width="10.140625" style="3" customWidth="1"/>
    <col min="14867" max="14867" width="11.140625" style="3" customWidth="1"/>
    <col min="14868" max="14868" width="9.42578125" style="3" customWidth="1"/>
    <col min="14869" max="14869" width="11.5703125" style="3" customWidth="1"/>
    <col min="14870" max="14870" width="9.140625" style="3" customWidth="1"/>
    <col min="14871" max="14871" width="10" style="3" customWidth="1"/>
    <col min="14872" max="14872" width="10.42578125" style="3" customWidth="1"/>
    <col min="14873" max="14873" width="12.28515625" style="3" customWidth="1"/>
    <col min="14874" max="15104" width="9.140625" style="3"/>
    <col min="15105" max="15105" width="7.5703125" style="3" customWidth="1"/>
    <col min="15106" max="15106" width="10" style="3" customWidth="1"/>
    <col min="15107" max="15107" width="10.140625" style="3" customWidth="1"/>
    <col min="15108" max="15108" width="12.85546875" style="3" customWidth="1"/>
    <col min="15109" max="15109" width="9.85546875" style="3" customWidth="1"/>
    <col min="15110" max="15110" width="10" style="3" customWidth="1"/>
    <col min="15111" max="15111" width="8.42578125" style="3" customWidth="1"/>
    <col min="15112" max="15112" width="9.140625" style="3" customWidth="1"/>
    <col min="15113" max="15113" width="9.85546875" style="3" customWidth="1"/>
    <col min="15114" max="15114" width="11.140625" style="3" customWidth="1"/>
    <col min="15115" max="15115" width="13.85546875" style="3" customWidth="1"/>
    <col min="15116" max="15116" width="10.5703125" style="3" customWidth="1"/>
    <col min="15117" max="15117" width="11.7109375" style="3" customWidth="1"/>
    <col min="15118" max="15118" width="11.85546875" style="3" customWidth="1"/>
    <col min="15119" max="15121" width="9.140625" style="3" customWidth="1"/>
    <col min="15122" max="15122" width="10.140625" style="3" customWidth="1"/>
    <col min="15123" max="15123" width="11.140625" style="3" customWidth="1"/>
    <col min="15124" max="15124" width="9.42578125" style="3" customWidth="1"/>
    <col min="15125" max="15125" width="11.5703125" style="3" customWidth="1"/>
    <col min="15126" max="15126" width="9.140625" style="3" customWidth="1"/>
    <col min="15127" max="15127" width="10" style="3" customWidth="1"/>
    <col min="15128" max="15128" width="10.42578125" style="3" customWidth="1"/>
    <col min="15129" max="15129" width="12.28515625" style="3" customWidth="1"/>
    <col min="15130" max="15360" width="9.140625" style="3"/>
    <col min="15361" max="15361" width="7.5703125" style="3" customWidth="1"/>
    <col min="15362" max="15362" width="10" style="3" customWidth="1"/>
    <col min="15363" max="15363" width="10.140625" style="3" customWidth="1"/>
    <col min="15364" max="15364" width="12.85546875" style="3" customWidth="1"/>
    <col min="15365" max="15365" width="9.85546875" style="3" customWidth="1"/>
    <col min="15366" max="15366" width="10" style="3" customWidth="1"/>
    <col min="15367" max="15367" width="8.42578125" style="3" customWidth="1"/>
    <col min="15368" max="15368" width="9.140625" style="3" customWidth="1"/>
    <col min="15369" max="15369" width="9.85546875" style="3" customWidth="1"/>
    <col min="15370" max="15370" width="11.140625" style="3" customWidth="1"/>
    <col min="15371" max="15371" width="13.85546875" style="3" customWidth="1"/>
    <col min="15372" max="15372" width="10.5703125" style="3" customWidth="1"/>
    <col min="15373" max="15373" width="11.7109375" style="3" customWidth="1"/>
    <col min="15374" max="15374" width="11.85546875" style="3" customWidth="1"/>
    <col min="15375" max="15377" width="9.140625" style="3" customWidth="1"/>
    <col min="15378" max="15378" width="10.140625" style="3" customWidth="1"/>
    <col min="15379" max="15379" width="11.140625" style="3" customWidth="1"/>
    <col min="15380" max="15380" width="9.42578125" style="3" customWidth="1"/>
    <col min="15381" max="15381" width="11.5703125" style="3" customWidth="1"/>
    <col min="15382" max="15382" width="9.140625" style="3" customWidth="1"/>
    <col min="15383" max="15383" width="10" style="3" customWidth="1"/>
    <col min="15384" max="15384" width="10.42578125" style="3" customWidth="1"/>
    <col min="15385" max="15385" width="12.28515625" style="3" customWidth="1"/>
    <col min="15386" max="15616" width="9.140625" style="3"/>
    <col min="15617" max="15617" width="7.5703125" style="3" customWidth="1"/>
    <col min="15618" max="15618" width="10" style="3" customWidth="1"/>
    <col min="15619" max="15619" width="10.140625" style="3" customWidth="1"/>
    <col min="15620" max="15620" width="12.85546875" style="3" customWidth="1"/>
    <col min="15621" max="15621" width="9.85546875" style="3" customWidth="1"/>
    <col min="15622" max="15622" width="10" style="3" customWidth="1"/>
    <col min="15623" max="15623" width="8.42578125" style="3" customWidth="1"/>
    <col min="15624" max="15624" width="9.140625" style="3" customWidth="1"/>
    <col min="15625" max="15625" width="9.85546875" style="3" customWidth="1"/>
    <col min="15626" max="15626" width="11.140625" style="3" customWidth="1"/>
    <col min="15627" max="15627" width="13.85546875" style="3" customWidth="1"/>
    <col min="15628" max="15628" width="10.5703125" style="3" customWidth="1"/>
    <col min="15629" max="15629" width="11.7109375" style="3" customWidth="1"/>
    <col min="15630" max="15630" width="11.85546875" style="3" customWidth="1"/>
    <col min="15631" max="15633" width="9.140625" style="3" customWidth="1"/>
    <col min="15634" max="15634" width="10.140625" style="3" customWidth="1"/>
    <col min="15635" max="15635" width="11.140625" style="3" customWidth="1"/>
    <col min="15636" max="15636" width="9.42578125" style="3" customWidth="1"/>
    <col min="15637" max="15637" width="11.5703125" style="3" customWidth="1"/>
    <col min="15638" max="15638" width="9.140625" style="3" customWidth="1"/>
    <col min="15639" max="15639" width="10" style="3" customWidth="1"/>
    <col min="15640" max="15640" width="10.42578125" style="3" customWidth="1"/>
    <col min="15641" max="15641" width="12.28515625" style="3" customWidth="1"/>
    <col min="15642" max="15872" width="9.140625" style="3"/>
    <col min="15873" max="15873" width="7.5703125" style="3" customWidth="1"/>
    <col min="15874" max="15874" width="10" style="3" customWidth="1"/>
    <col min="15875" max="15875" width="10.140625" style="3" customWidth="1"/>
    <col min="15876" max="15876" width="12.85546875" style="3" customWidth="1"/>
    <col min="15877" max="15877" width="9.85546875" style="3" customWidth="1"/>
    <col min="15878" max="15878" width="10" style="3" customWidth="1"/>
    <col min="15879" max="15879" width="8.42578125" style="3" customWidth="1"/>
    <col min="15880" max="15880" width="9.140625" style="3" customWidth="1"/>
    <col min="15881" max="15881" width="9.85546875" style="3" customWidth="1"/>
    <col min="15882" max="15882" width="11.140625" style="3" customWidth="1"/>
    <col min="15883" max="15883" width="13.85546875" style="3" customWidth="1"/>
    <col min="15884" max="15884" width="10.5703125" style="3" customWidth="1"/>
    <col min="15885" max="15885" width="11.7109375" style="3" customWidth="1"/>
    <col min="15886" max="15886" width="11.85546875" style="3" customWidth="1"/>
    <col min="15887" max="15889" width="9.140625" style="3" customWidth="1"/>
    <col min="15890" max="15890" width="10.140625" style="3" customWidth="1"/>
    <col min="15891" max="15891" width="11.140625" style="3" customWidth="1"/>
    <col min="15892" max="15892" width="9.42578125" style="3" customWidth="1"/>
    <col min="15893" max="15893" width="11.5703125" style="3" customWidth="1"/>
    <col min="15894" max="15894" width="9.140625" style="3" customWidth="1"/>
    <col min="15895" max="15895" width="10" style="3" customWidth="1"/>
    <col min="15896" max="15896" width="10.42578125" style="3" customWidth="1"/>
    <col min="15897" max="15897" width="12.28515625" style="3" customWidth="1"/>
    <col min="15898" max="16128" width="9.140625" style="3"/>
    <col min="16129" max="16129" width="7.5703125" style="3" customWidth="1"/>
    <col min="16130" max="16130" width="10" style="3" customWidth="1"/>
    <col min="16131" max="16131" width="10.140625" style="3" customWidth="1"/>
    <col min="16132" max="16132" width="12.85546875" style="3" customWidth="1"/>
    <col min="16133" max="16133" width="9.85546875" style="3" customWidth="1"/>
    <col min="16134" max="16134" width="10" style="3" customWidth="1"/>
    <col min="16135" max="16135" width="8.42578125" style="3" customWidth="1"/>
    <col min="16136" max="16136" width="9.140625" style="3" customWidth="1"/>
    <col min="16137" max="16137" width="9.85546875" style="3" customWidth="1"/>
    <col min="16138" max="16138" width="11.140625" style="3" customWidth="1"/>
    <col min="16139" max="16139" width="13.85546875" style="3" customWidth="1"/>
    <col min="16140" max="16140" width="10.5703125" style="3" customWidth="1"/>
    <col min="16141" max="16141" width="11.7109375" style="3" customWidth="1"/>
    <col min="16142" max="16142" width="11.85546875" style="3" customWidth="1"/>
    <col min="16143" max="16145" width="9.140625" style="3" customWidth="1"/>
    <col min="16146" max="16146" width="10.140625" style="3" customWidth="1"/>
    <col min="16147" max="16147" width="11.140625" style="3" customWidth="1"/>
    <col min="16148" max="16148" width="9.42578125" style="3" customWidth="1"/>
    <col min="16149" max="16149" width="11.5703125" style="3" customWidth="1"/>
    <col min="16150" max="16150" width="9.140625" style="3" customWidth="1"/>
    <col min="16151" max="16151" width="10" style="3" customWidth="1"/>
    <col min="16152" max="16152" width="10.42578125" style="3" customWidth="1"/>
    <col min="16153" max="16153" width="12.28515625" style="3" customWidth="1"/>
    <col min="16154" max="16384" width="9.140625" style="3"/>
  </cols>
  <sheetData>
    <row r="1" spans="1:27" ht="15" customHeight="1" thickBot="1">
      <c r="A1" s="4" t="s">
        <v>5</v>
      </c>
      <c r="B1" s="5"/>
      <c r="C1" s="5"/>
      <c r="D1" s="5"/>
      <c r="E1" s="5"/>
      <c r="F1" s="5"/>
      <c r="G1" s="6"/>
      <c r="S1" s="7"/>
      <c r="T1" s="6"/>
      <c r="X1" s="8"/>
    </row>
    <row r="2" spans="1:27" ht="15" customHeight="1" thickBot="1">
      <c r="A2" s="9" t="s">
        <v>6</v>
      </c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10"/>
      <c r="U2" s="10"/>
      <c r="V2" s="10"/>
      <c r="W2" s="10"/>
      <c r="X2" s="11"/>
    </row>
    <row r="3" spans="1:27" ht="15" customHeight="1" thickBot="1">
      <c r="A3" s="112" t="s">
        <v>7</v>
      </c>
      <c r="B3" s="11" t="s">
        <v>8</v>
      </c>
      <c r="C3" s="113" t="s">
        <v>9</v>
      </c>
      <c r="D3" s="113"/>
      <c r="E3" s="113"/>
      <c r="F3" s="113"/>
      <c r="G3" s="113"/>
      <c r="H3" s="114" t="s">
        <v>10</v>
      </c>
      <c r="I3" s="114"/>
      <c r="J3" s="114"/>
      <c r="K3" s="114"/>
      <c r="L3" s="114"/>
      <c r="M3" s="114"/>
      <c r="N3" s="114"/>
      <c r="O3" s="114"/>
      <c r="P3" s="111" t="s">
        <v>11</v>
      </c>
      <c r="Q3" s="111" t="s">
        <v>12</v>
      </c>
      <c r="R3" s="111" t="s">
        <v>13</v>
      </c>
      <c r="S3" s="111" t="s">
        <v>14</v>
      </c>
      <c r="T3" s="111" t="s">
        <v>15</v>
      </c>
      <c r="U3" s="111" t="s">
        <v>16</v>
      </c>
      <c r="V3" s="111" t="s">
        <v>17</v>
      </c>
      <c r="W3" s="111" t="s">
        <v>18</v>
      </c>
      <c r="X3" s="111" t="s">
        <v>19</v>
      </c>
    </row>
    <row r="4" spans="1:27" ht="15" customHeight="1">
      <c r="A4" s="112"/>
      <c r="B4" s="12" t="s">
        <v>20</v>
      </c>
      <c r="C4" s="13" t="s">
        <v>21</v>
      </c>
      <c r="D4" s="13" t="s">
        <v>22</v>
      </c>
      <c r="E4" s="13" t="s">
        <v>23</v>
      </c>
      <c r="F4" s="13" t="s">
        <v>24</v>
      </c>
      <c r="G4" s="14" t="s">
        <v>20</v>
      </c>
      <c r="H4" s="13" t="s">
        <v>25</v>
      </c>
      <c r="I4" s="13" t="s">
        <v>26</v>
      </c>
      <c r="J4" s="13" t="s">
        <v>27</v>
      </c>
      <c r="K4" s="13" t="s">
        <v>28</v>
      </c>
      <c r="L4" s="13" t="s">
        <v>29</v>
      </c>
      <c r="M4" s="13" t="s">
        <v>30</v>
      </c>
      <c r="N4" s="13" t="s">
        <v>31</v>
      </c>
      <c r="O4" s="14" t="s">
        <v>20</v>
      </c>
      <c r="P4" s="111"/>
      <c r="Q4" s="111"/>
      <c r="R4" s="111"/>
      <c r="S4" s="111"/>
      <c r="T4" s="111"/>
      <c r="U4" s="111"/>
      <c r="V4" s="111"/>
      <c r="W4" s="111"/>
      <c r="X4" s="111"/>
    </row>
    <row r="5" spans="1:27" ht="15" customHeight="1">
      <c r="A5" s="32">
        <v>1995</v>
      </c>
      <c r="B5" s="23">
        <v>35381.941892439601</v>
      </c>
      <c r="C5" s="23">
        <v>4411.3106847162799</v>
      </c>
      <c r="D5" s="23">
        <v>102667.26242404801</v>
      </c>
      <c r="E5" s="23">
        <v>14938.8214658587</v>
      </c>
      <c r="F5" s="23">
        <v>43053.740691241903</v>
      </c>
      <c r="G5" s="23">
        <v>165071.13526586501</v>
      </c>
      <c r="H5" s="23">
        <v>55713.7810724109</v>
      </c>
      <c r="I5" s="23">
        <v>20763.684779515399</v>
      </c>
      <c r="J5" s="23">
        <v>14831.873172310499</v>
      </c>
      <c r="K5" s="23">
        <v>64392.403514276099</v>
      </c>
      <c r="L5" s="23">
        <v>60201.957645222297</v>
      </c>
      <c r="M5" s="23">
        <v>92518.311074009995</v>
      </c>
      <c r="N5" s="23">
        <v>101910.278742611</v>
      </c>
      <c r="O5" s="23">
        <v>410332.29000035598</v>
      </c>
      <c r="P5" s="23">
        <v>610785.36715866101</v>
      </c>
      <c r="Q5" s="23">
        <v>95206.185702257106</v>
      </c>
      <c r="R5" s="24">
        <v>705991.55286091799</v>
      </c>
      <c r="S5" s="23">
        <v>449762.07590475498</v>
      </c>
      <c r="T5" s="23">
        <v>147749.38174843899</v>
      </c>
      <c r="U5" s="23">
        <v>143219.54756080601</v>
      </c>
      <c r="V5" s="23">
        <v>-21137.043063641799</v>
      </c>
      <c r="W5" s="23">
        <v>53153.2218317691</v>
      </c>
      <c r="X5" s="23">
        <v>66755.631121209299</v>
      </c>
    </row>
    <row r="6" spans="1:27" ht="12.75" customHeight="1">
      <c r="A6" s="28" t="s">
        <v>32</v>
      </c>
      <c r="B6" s="23">
        <v>10053.714738613</v>
      </c>
      <c r="C6" s="23">
        <v>1763.4964651862099</v>
      </c>
      <c r="D6" s="23">
        <v>23306.073138566699</v>
      </c>
      <c r="E6" s="23">
        <v>4432.1565827139202</v>
      </c>
      <c r="F6" s="23">
        <v>11971.870424401401</v>
      </c>
      <c r="G6" s="23">
        <v>41473.596610868197</v>
      </c>
      <c r="H6" s="23">
        <v>12754.605625772299</v>
      </c>
      <c r="I6" s="23">
        <v>4017.5068881421698</v>
      </c>
      <c r="J6" s="23">
        <v>4017.4041531378298</v>
      </c>
      <c r="K6" s="23">
        <v>16073.8004686114</v>
      </c>
      <c r="L6" s="23">
        <v>21647.225900262802</v>
      </c>
      <c r="M6" s="23">
        <v>27237.156102484802</v>
      </c>
      <c r="N6" s="23">
        <v>27087.9084205527</v>
      </c>
      <c r="O6" s="23">
        <v>112835.60755896399</v>
      </c>
      <c r="P6" s="23">
        <v>164362.91890844499</v>
      </c>
      <c r="Q6" s="23">
        <v>24960.380239276299</v>
      </c>
      <c r="R6" s="24">
        <v>189323.29914772199</v>
      </c>
      <c r="S6" s="23">
        <v>125685.04552922399</v>
      </c>
      <c r="T6" s="23">
        <v>35666.080219050898</v>
      </c>
      <c r="U6" s="23">
        <v>35403.155673255103</v>
      </c>
      <c r="V6" s="23">
        <v>-4964.0574870311102</v>
      </c>
      <c r="W6" s="23">
        <v>12305.881160397301</v>
      </c>
      <c r="X6" s="23">
        <v>14772.8059471744</v>
      </c>
    </row>
    <row r="7" spans="1:27" ht="12.75" customHeight="1">
      <c r="A7" s="28" t="s">
        <v>33</v>
      </c>
      <c r="B7" s="23">
        <v>10702.7171400929</v>
      </c>
      <c r="C7" s="23">
        <v>1369.17016053065</v>
      </c>
      <c r="D7" s="23">
        <v>26780.306739089599</v>
      </c>
      <c r="E7" s="23">
        <v>4103.0314980415096</v>
      </c>
      <c r="F7" s="23">
        <v>13586.8353057575</v>
      </c>
      <c r="G7" s="23">
        <v>45839.343703419298</v>
      </c>
      <c r="H7" s="23">
        <v>14358.7806463259</v>
      </c>
      <c r="I7" s="23">
        <v>4762.4554014203304</v>
      </c>
      <c r="J7" s="23">
        <v>5864.2391871308</v>
      </c>
      <c r="K7" s="23">
        <v>15276.8327335013</v>
      </c>
      <c r="L7" s="23">
        <v>23733.919213243302</v>
      </c>
      <c r="M7" s="23">
        <v>28919.624347913399</v>
      </c>
      <c r="N7" s="23">
        <v>28774.579372156</v>
      </c>
      <c r="O7" s="23">
        <v>121690.430901691</v>
      </c>
      <c r="P7" s="23">
        <v>178232.49174520301</v>
      </c>
      <c r="Q7" s="23">
        <v>26378.236710255798</v>
      </c>
      <c r="R7" s="24">
        <v>204610.728455459</v>
      </c>
      <c r="S7" s="23">
        <v>132510.86199065301</v>
      </c>
      <c r="T7" s="23">
        <v>39022.695112655798</v>
      </c>
      <c r="U7" s="23">
        <v>39326.084018085101</v>
      </c>
      <c r="V7" s="23">
        <v>-3354.7478003348901</v>
      </c>
      <c r="W7" s="23">
        <v>14576.3115534512</v>
      </c>
      <c r="X7" s="23">
        <v>17470.476419051502</v>
      </c>
    </row>
    <row r="8" spans="1:27" ht="12.75" customHeight="1">
      <c r="A8" s="28" t="s">
        <v>34</v>
      </c>
      <c r="B8" s="23">
        <v>11096.040125245299</v>
      </c>
      <c r="C8" s="23">
        <v>1323.5455247689399</v>
      </c>
      <c r="D8" s="23">
        <v>28771.939387287101</v>
      </c>
      <c r="E8" s="23">
        <v>4147.9442912023596</v>
      </c>
      <c r="F8" s="23">
        <v>14767.3098435391</v>
      </c>
      <c r="G8" s="23">
        <v>49010.739046797498</v>
      </c>
      <c r="H8" s="23">
        <v>15788.165107766001</v>
      </c>
      <c r="I8" s="23">
        <v>7828.9848829225002</v>
      </c>
      <c r="J8" s="23">
        <v>5332.9913265912101</v>
      </c>
      <c r="K8" s="23">
        <v>19180.401310808302</v>
      </c>
      <c r="L8" s="23">
        <v>25828.418468444299</v>
      </c>
      <c r="M8" s="23">
        <v>31498.314656968501</v>
      </c>
      <c r="N8" s="23">
        <v>28599.740226053898</v>
      </c>
      <c r="O8" s="23">
        <v>134057.015979555</v>
      </c>
      <c r="P8" s="23">
        <v>194163.79515159799</v>
      </c>
      <c r="Q8" s="23">
        <v>27349.439223400801</v>
      </c>
      <c r="R8" s="24">
        <v>221513.23437499799</v>
      </c>
      <c r="S8" s="23">
        <v>142658.329877749</v>
      </c>
      <c r="T8" s="23">
        <v>41810.459717367201</v>
      </c>
      <c r="U8" s="23">
        <v>41417.571128637799</v>
      </c>
      <c r="V8" s="23">
        <v>993.97887176562995</v>
      </c>
      <c r="W8" s="23">
        <v>15560.4751805381</v>
      </c>
      <c r="X8" s="23">
        <v>20927.580401059698</v>
      </c>
      <c r="Z8" s="3" t="s">
        <v>35</v>
      </c>
      <c r="AA8" s="3" t="s">
        <v>36</v>
      </c>
    </row>
    <row r="9" spans="1:27" ht="12.75" customHeight="1">
      <c r="A9" s="28" t="s">
        <v>37</v>
      </c>
      <c r="B9" s="23">
        <v>8906.1716757152699</v>
      </c>
      <c r="C9" s="23">
        <v>1457.3050270634899</v>
      </c>
      <c r="D9" s="23">
        <v>32835.275989805603</v>
      </c>
      <c r="E9" s="23">
        <v>5235.0712553275098</v>
      </c>
      <c r="F9" s="23">
        <v>15103.837575858101</v>
      </c>
      <c r="G9" s="23">
        <v>54631.489848054698</v>
      </c>
      <c r="H9" s="23">
        <v>16917.5207102764</v>
      </c>
      <c r="I9" s="23">
        <v>7429.6874855260003</v>
      </c>
      <c r="J9" s="23">
        <v>6510.1307746695502</v>
      </c>
      <c r="K9" s="23">
        <v>18763.7975368513</v>
      </c>
      <c r="L9" s="23">
        <v>27030.6209470996</v>
      </c>
      <c r="M9" s="23">
        <v>34128.359489449198</v>
      </c>
      <c r="N9" s="23">
        <v>36220.661730411397</v>
      </c>
      <c r="O9" s="23">
        <v>147000.77867428301</v>
      </c>
      <c r="P9" s="23">
        <v>210538.44019805299</v>
      </c>
      <c r="Q9" s="23">
        <v>28777.905636166099</v>
      </c>
      <c r="R9" s="24">
        <v>239316.34583421901</v>
      </c>
      <c r="S9" s="23">
        <v>156087.49891516101</v>
      </c>
      <c r="T9" s="23">
        <v>52323.642222572198</v>
      </c>
      <c r="U9" s="23">
        <v>43186.71401666</v>
      </c>
      <c r="V9" s="23">
        <v>-4417.1245984156703</v>
      </c>
      <c r="W9" s="23">
        <v>15084.715220001701</v>
      </c>
      <c r="X9" s="23">
        <v>22949.09994176</v>
      </c>
      <c r="Z9" s="72">
        <f>SUM(U6:U9)/SUM(R6:R9)</f>
        <v>0.18640653787825773</v>
      </c>
      <c r="AA9" s="72">
        <f>SUM(V6:V9)/SUM(R6:R9)</f>
        <v>-1.3737074094751519E-2</v>
      </c>
    </row>
    <row r="10" spans="1:27" ht="12.75" customHeight="1">
      <c r="A10" s="28" t="s">
        <v>38</v>
      </c>
      <c r="B10" s="23">
        <v>12337.924977865399</v>
      </c>
      <c r="C10" s="23">
        <v>1492.97699116476</v>
      </c>
      <c r="D10" s="23">
        <v>28429.9669329399</v>
      </c>
      <c r="E10" s="23">
        <v>4706.5550527744099</v>
      </c>
      <c r="F10" s="23">
        <v>14442.609258623001</v>
      </c>
      <c r="G10" s="23">
        <v>49072.108235502099</v>
      </c>
      <c r="H10" s="23">
        <v>14821.3620847937</v>
      </c>
      <c r="I10" s="23">
        <v>4692.7108411536301</v>
      </c>
      <c r="J10" s="23">
        <v>5149.0622468402898</v>
      </c>
      <c r="K10" s="23">
        <v>16766.433446042702</v>
      </c>
      <c r="L10" s="23">
        <v>27560.593894465601</v>
      </c>
      <c r="M10" s="23">
        <v>32316.014692373799</v>
      </c>
      <c r="N10" s="23">
        <v>29408.362477307099</v>
      </c>
      <c r="O10" s="23">
        <v>130714.539682977</v>
      </c>
      <c r="P10" s="23">
        <v>192124.57289634401</v>
      </c>
      <c r="Q10" s="23">
        <v>26992.4764860875</v>
      </c>
      <c r="R10" s="24">
        <v>219117.04938243199</v>
      </c>
      <c r="S10" s="23">
        <v>147807.94462590301</v>
      </c>
      <c r="T10" s="23">
        <v>42139.016771511699</v>
      </c>
      <c r="U10" s="23">
        <v>42696.634956251197</v>
      </c>
      <c r="V10" s="23">
        <v>-7355.30157292068</v>
      </c>
      <c r="W10" s="23">
        <v>13162.000818774501</v>
      </c>
      <c r="X10" s="23">
        <v>19333.246217087799</v>
      </c>
      <c r="Z10" s="72">
        <f t="shared" ref="Z10:Z73" si="0">SUM(U7:U10)/SUM(R7:R10)</f>
        <v>0.1883733175737827</v>
      </c>
      <c r="AA10" s="72">
        <f t="shared" ref="AA10:AA73" si="1">SUM(V7:V10)/SUM(R7:R10)</f>
        <v>-1.5977703391793992E-2</v>
      </c>
    </row>
    <row r="11" spans="1:27" ht="12.75" customHeight="1">
      <c r="A11" s="28" t="s">
        <v>39</v>
      </c>
      <c r="B11" s="23">
        <v>11625.102240345999</v>
      </c>
      <c r="C11" s="23">
        <v>1446.9526970955201</v>
      </c>
      <c r="D11" s="23">
        <v>33389.055866554198</v>
      </c>
      <c r="E11" s="23">
        <v>4949.3676895389499</v>
      </c>
      <c r="F11" s="23">
        <v>15850.338297164501</v>
      </c>
      <c r="G11" s="23">
        <v>55635.714550353201</v>
      </c>
      <c r="H11" s="23">
        <v>16218.3894541887</v>
      </c>
      <c r="I11" s="23">
        <v>6214.5964052664704</v>
      </c>
      <c r="J11" s="23">
        <v>5998.0898393632797</v>
      </c>
      <c r="K11" s="23">
        <v>15929.132682843099</v>
      </c>
      <c r="L11" s="23">
        <v>29218.058134207298</v>
      </c>
      <c r="M11" s="23">
        <v>32266.028932529302</v>
      </c>
      <c r="N11" s="23">
        <v>31184.032513117501</v>
      </c>
      <c r="O11" s="23">
        <v>137028.32796151601</v>
      </c>
      <c r="P11" s="23">
        <v>204289.14475221501</v>
      </c>
      <c r="Q11" s="23">
        <v>28600.399445925701</v>
      </c>
      <c r="R11" s="24">
        <v>232889.54419814001</v>
      </c>
      <c r="S11" s="23">
        <v>154446.529400787</v>
      </c>
      <c r="T11" s="23">
        <v>45484.648066843598</v>
      </c>
      <c r="U11" s="23">
        <v>46189.457864415199</v>
      </c>
      <c r="V11" s="23">
        <v>-8062.7418876664997</v>
      </c>
      <c r="W11" s="23">
        <v>17401.764342269002</v>
      </c>
      <c r="X11" s="23">
        <v>22570.113588508098</v>
      </c>
      <c r="Z11" s="72">
        <f t="shared" si="0"/>
        <v>0.19005642298956058</v>
      </c>
      <c r="AA11" s="72">
        <f t="shared" si="1"/>
        <v>-2.0640274485414983E-2</v>
      </c>
    </row>
    <row r="12" spans="1:27" ht="12.75" customHeight="1">
      <c r="A12" s="28" t="s">
        <v>40</v>
      </c>
      <c r="B12" s="23">
        <v>10871.340287753899</v>
      </c>
      <c r="C12" s="23">
        <v>1424.7206608860499</v>
      </c>
      <c r="D12" s="23">
        <v>33163.222326369098</v>
      </c>
      <c r="E12" s="23">
        <v>5341.4545380667096</v>
      </c>
      <c r="F12" s="23">
        <v>17159.6223312414</v>
      </c>
      <c r="G12" s="23">
        <v>57089.019856563304</v>
      </c>
      <c r="H12" s="23">
        <v>17387.384456610002</v>
      </c>
      <c r="I12" s="23">
        <v>8785.2724837529004</v>
      </c>
      <c r="J12" s="23">
        <v>7054.23856516458</v>
      </c>
      <c r="K12" s="23">
        <v>20023.216318621198</v>
      </c>
      <c r="L12" s="23">
        <v>30131.307206772599</v>
      </c>
      <c r="M12" s="23">
        <v>34272.665974160001</v>
      </c>
      <c r="N12" s="23">
        <v>31008.413965601201</v>
      </c>
      <c r="O12" s="23">
        <v>148662.49897068201</v>
      </c>
      <c r="P12" s="23">
        <v>216622.859115</v>
      </c>
      <c r="Q12" s="23">
        <v>29555.621981753498</v>
      </c>
      <c r="R12" s="24">
        <v>246178.48109675301</v>
      </c>
      <c r="S12" s="23">
        <v>157597.812218876</v>
      </c>
      <c r="T12" s="23">
        <v>45829.9437727595</v>
      </c>
      <c r="U12" s="23">
        <v>47287.134029045803</v>
      </c>
      <c r="V12" s="23">
        <v>2106.21793698895</v>
      </c>
      <c r="W12" s="23">
        <v>18528.582860457402</v>
      </c>
      <c r="X12" s="23">
        <v>25171.209721374202</v>
      </c>
      <c r="Z12" s="72">
        <f t="shared" si="0"/>
        <v>0.19131698037161921</v>
      </c>
      <c r="AA12" s="72">
        <f t="shared" si="1"/>
        <v>-1.891085147619314E-2</v>
      </c>
    </row>
    <row r="13" spans="1:27" ht="12.75" customHeight="1">
      <c r="A13" s="28" t="s">
        <v>41</v>
      </c>
      <c r="B13" s="23">
        <v>9771.4590553261405</v>
      </c>
      <c r="C13" s="23">
        <v>1655.5427260314</v>
      </c>
      <c r="D13" s="23">
        <v>28966.6805317697</v>
      </c>
      <c r="E13" s="23">
        <v>5462.4749616389399</v>
      </c>
      <c r="F13" s="23">
        <v>17234.897498697101</v>
      </c>
      <c r="G13" s="23">
        <v>53319.595718137098</v>
      </c>
      <c r="H13" s="23">
        <v>17353.297538544099</v>
      </c>
      <c r="I13" s="23">
        <v>9338.8115782205005</v>
      </c>
      <c r="J13" s="23">
        <v>7681.8342908325503</v>
      </c>
      <c r="K13" s="23">
        <v>21134.752624295499</v>
      </c>
      <c r="L13" s="23">
        <v>31601.610294518599</v>
      </c>
      <c r="M13" s="23">
        <v>35384.418648644903</v>
      </c>
      <c r="N13" s="23">
        <v>38120.352359612203</v>
      </c>
      <c r="O13" s="23">
        <v>160615.07733466799</v>
      </c>
      <c r="P13" s="23">
        <v>223706.13210813099</v>
      </c>
      <c r="Q13" s="23">
        <v>30197.989303354399</v>
      </c>
      <c r="R13" s="24">
        <v>253904.121411486</v>
      </c>
      <c r="S13" s="23">
        <v>161953.64206206301</v>
      </c>
      <c r="T13" s="23">
        <v>52539.8226152481</v>
      </c>
      <c r="U13" s="23">
        <v>45893.848726554803</v>
      </c>
      <c r="V13" s="23">
        <v>373.73778336308197</v>
      </c>
      <c r="W13" s="23">
        <v>17398.225096545499</v>
      </c>
      <c r="X13" s="23">
        <v>24255.154872288898</v>
      </c>
      <c r="Z13" s="72">
        <f t="shared" si="0"/>
        <v>0.19122901123571176</v>
      </c>
      <c r="AA13" s="72">
        <f t="shared" si="1"/>
        <v>-1.3589155084822831E-2</v>
      </c>
    </row>
    <row r="14" spans="1:27" ht="12.75" customHeight="1">
      <c r="A14" s="28" t="s">
        <v>42</v>
      </c>
      <c r="B14" s="23">
        <v>11868.8393526043</v>
      </c>
      <c r="C14" s="23">
        <v>1383.1795579724301</v>
      </c>
      <c r="D14" s="23">
        <v>28092.0172819037</v>
      </c>
      <c r="E14" s="23">
        <v>6249.2830683473603</v>
      </c>
      <c r="F14" s="23">
        <v>16730.4357712048</v>
      </c>
      <c r="G14" s="23">
        <v>52454.915679428297</v>
      </c>
      <c r="H14" s="23">
        <v>14963.2652987826</v>
      </c>
      <c r="I14" s="23">
        <v>5398.9416147296597</v>
      </c>
      <c r="J14" s="23">
        <v>8064.6741280505203</v>
      </c>
      <c r="K14" s="23">
        <v>18101.4807761261</v>
      </c>
      <c r="L14" s="23">
        <v>30035.679219599599</v>
      </c>
      <c r="M14" s="23">
        <v>34227.484303157798</v>
      </c>
      <c r="N14" s="23">
        <v>31326.015399165299</v>
      </c>
      <c r="O14" s="23">
        <v>142117.54073961201</v>
      </c>
      <c r="P14" s="23">
        <v>206441.29577164401</v>
      </c>
      <c r="Q14" s="23">
        <v>29259.4061356815</v>
      </c>
      <c r="R14" s="24">
        <v>235700.701907326</v>
      </c>
      <c r="S14" s="23">
        <v>157102.91027367601</v>
      </c>
      <c r="T14" s="23">
        <v>46994.030117266899</v>
      </c>
      <c r="U14" s="23">
        <v>45594.776960241797</v>
      </c>
      <c r="V14" s="23">
        <v>-8375.5260588199308</v>
      </c>
      <c r="W14" s="23">
        <v>16098.854683637501</v>
      </c>
      <c r="X14" s="23">
        <v>21714.344068676099</v>
      </c>
      <c r="Z14" s="72">
        <f t="shared" si="0"/>
        <v>0.19094704455169415</v>
      </c>
      <c r="AA14" s="72">
        <f t="shared" si="1"/>
        <v>-1.4409727955222997E-2</v>
      </c>
    </row>
    <row r="15" spans="1:27" ht="12.75" customHeight="1">
      <c r="A15" s="28" t="s">
        <v>43</v>
      </c>
      <c r="B15" s="23">
        <v>14201.6840427963</v>
      </c>
      <c r="C15" s="23">
        <v>1122.2193815589001</v>
      </c>
      <c r="D15" s="23">
        <v>33171.071540269302</v>
      </c>
      <c r="E15" s="23">
        <v>6137.0584438019496</v>
      </c>
      <c r="F15" s="23">
        <v>17952.189740141101</v>
      </c>
      <c r="G15" s="23">
        <v>58382.539105771197</v>
      </c>
      <c r="H15" s="23">
        <v>16933.787167754599</v>
      </c>
      <c r="I15" s="23">
        <v>6723.7828995944401</v>
      </c>
      <c r="J15" s="23">
        <v>8271.5616843715106</v>
      </c>
      <c r="K15" s="23">
        <v>17206.136884862699</v>
      </c>
      <c r="L15" s="23">
        <v>31041.849612074999</v>
      </c>
      <c r="M15" s="23">
        <v>35130.659138662602</v>
      </c>
      <c r="N15" s="23">
        <v>33246.572763225297</v>
      </c>
      <c r="O15" s="23">
        <v>148554.350150546</v>
      </c>
      <c r="P15" s="23">
        <v>221138.57329911401</v>
      </c>
      <c r="Q15" s="23">
        <v>30797.305671979801</v>
      </c>
      <c r="R15" s="24">
        <v>251935.878971094</v>
      </c>
      <c r="S15" s="23">
        <v>159193.94315707899</v>
      </c>
      <c r="T15" s="23">
        <v>49306.681275901698</v>
      </c>
      <c r="U15" s="23">
        <v>48379.306747027702</v>
      </c>
      <c r="V15" s="23">
        <v>-852.94638287945804</v>
      </c>
      <c r="W15" s="23">
        <v>18804.595297616001</v>
      </c>
      <c r="X15" s="23">
        <v>22895.701123651601</v>
      </c>
      <c r="Z15" s="72">
        <f t="shared" si="0"/>
        <v>0.18948206090435438</v>
      </c>
      <c r="AA15" s="72">
        <f t="shared" si="1"/>
        <v>-6.8324244733288103E-3</v>
      </c>
    </row>
    <row r="16" spans="1:27" ht="12.75" customHeight="1">
      <c r="A16" s="28" t="s">
        <v>44</v>
      </c>
      <c r="B16" s="23">
        <v>13142.7177353768</v>
      </c>
      <c r="C16" s="23">
        <v>1354.27404918568</v>
      </c>
      <c r="D16" s="23">
        <v>32581.8979457807</v>
      </c>
      <c r="E16" s="23">
        <v>6202.8460211928996</v>
      </c>
      <c r="F16" s="23">
        <v>17972.501704333401</v>
      </c>
      <c r="G16" s="23">
        <v>58111.519720492703</v>
      </c>
      <c r="H16" s="23">
        <v>17431.797859936501</v>
      </c>
      <c r="I16" s="23">
        <v>8717.7704402191303</v>
      </c>
      <c r="J16" s="23">
        <v>8382.7901188858705</v>
      </c>
      <c r="K16" s="23">
        <v>21560.615340176799</v>
      </c>
      <c r="L16" s="23">
        <v>31412.754952623502</v>
      </c>
      <c r="M16" s="23">
        <v>36224.371521686997</v>
      </c>
      <c r="N16" s="23">
        <v>33031.629851980499</v>
      </c>
      <c r="O16" s="23">
        <v>156761.73008550901</v>
      </c>
      <c r="P16" s="23">
        <v>228015.96754137901</v>
      </c>
      <c r="Q16" s="23">
        <v>30027.318084395301</v>
      </c>
      <c r="R16" s="24">
        <v>258043.28562577401</v>
      </c>
      <c r="S16" s="23">
        <v>163447.30979296201</v>
      </c>
      <c r="T16" s="23">
        <v>49839.273578795197</v>
      </c>
      <c r="U16" s="23">
        <v>47636.032295500401</v>
      </c>
      <c r="V16" s="23">
        <v>3701.0354509016502</v>
      </c>
      <c r="W16" s="23">
        <v>18785.813594897601</v>
      </c>
      <c r="X16" s="23">
        <v>25366.179087282999</v>
      </c>
      <c r="Z16" s="72">
        <f t="shared" si="0"/>
        <v>0.18758200110858678</v>
      </c>
      <c r="AA16" s="72">
        <f t="shared" si="1"/>
        <v>-5.1558441008854941E-3</v>
      </c>
    </row>
    <row r="17" spans="1:27" ht="12.75" customHeight="1">
      <c r="A17" s="28" t="s">
        <v>45</v>
      </c>
      <c r="B17" s="23">
        <v>8398.8812104903409</v>
      </c>
      <c r="C17" s="23">
        <v>1632.3869539396701</v>
      </c>
      <c r="D17" s="23">
        <v>27992.154783003301</v>
      </c>
      <c r="E17" s="23">
        <v>6082.2202366452002</v>
      </c>
      <c r="F17" s="23">
        <v>17052.184326996401</v>
      </c>
      <c r="G17" s="23">
        <v>52758.946300584597</v>
      </c>
      <c r="H17" s="23">
        <v>16606.835041070801</v>
      </c>
      <c r="I17" s="23">
        <v>8219.0696032119795</v>
      </c>
      <c r="J17" s="23">
        <v>9210.4451575164894</v>
      </c>
      <c r="K17" s="23">
        <v>22707.1166786381</v>
      </c>
      <c r="L17" s="23">
        <v>32438.425903966901</v>
      </c>
      <c r="M17" s="23">
        <v>35005.968585090501</v>
      </c>
      <c r="N17" s="23">
        <v>41001.3584017619</v>
      </c>
      <c r="O17" s="23">
        <v>165189.219371257</v>
      </c>
      <c r="P17" s="23">
        <v>226347.04688233201</v>
      </c>
      <c r="Q17" s="23">
        <v>30324.105826953401</v>
      </c>
      <c r="R17" s="24">
        <v>256671.152709285</v>
      </c>
      <c r="S17" s="23">
        <v>163186.842166516</v>
      </c>
      <c r="T17" s="23">
        <v>55037.192922530201</v>
      </c>
      <c r="U17" s="23">
        <v>44249.303166812198</v>
      </c>
      <c r="V17" s="23">
        <v>1742.5938019482001</v>
      </c>
      <c r="W17" s="23">
        <v>16781.028183936502</v>
      </c>
      <c r="X17" s="23">
        <v>24325.8075324581</v>
      </c>
      <c r="Z17" s="72">
        <f t="shared" si="0"/>
        <v>0.1854234849937316</v>
      </c>
      <c r="AA17" s="72">
        <f t="shared" si="1"/>
        <v>-3.7759658206557361E-3</v>
      </c>
    </row>
    <row r="18" spans="1:27" ht="12.75" customHeight="1">
      <c r="A18" s="28" t="s">
        <v>46</v>
      </c>
      <c r="B18" s="23">
        <v>14190.1786244779</v>
      </c>
      <c r="C18" s="23">
        <v>1560.17114208014</v>
      </c>
      <c r="D18" s="23">
        <v>26994.515649307199</v>
      </c>
      <c r="E18" s="23">
        <v>6530.6814538419503</v>
      </c>
      <c r="F18" s="23">
        <v>15918.899223263001</v>
      </c>
      <c r="G18" s="23">
        <v>51004.267468492297</v>
      </c>
      <c r="H18" s="23">
        <v>15395.2386392889</v>
      </c>
      <c r="I18" s="23">
        <v>6144.79159624977</v>
      </c>
      <c r="J18" s="23">
        <v>9602.1022564515606</v>
      </c>
      <c r="K18" s="23">
        <v>17730.546596566401</v>
      </c>
      <c r="L18" s="23">
        <v>29215.0507459404</v>
      </c>
      <c r="M18" s="23">
        <v>39521.592112594299</v>
      </c>
      <c r="N18" s="23">
        <v>33876.531304051299</v>
      </c>
      <c r="O18" s="23">
        <v>151485.85325114301</v>
      </c>
      <c r="P18" s="23">
        <v>216680.29934411301</v>
      </c>
      <c r="Q18" s="23">
        <v>33987.694571915497</v>
      </c>
      <c r="R18" s="24">
        <v>250667.993916028</v>
      </c>
      <c r="S18" s="23">
        <v>164892.67123278099</v>
      </c>
      <c r="T18" s="23">
        <v>48863.088353182196</v>
      </c>
      <c r="U18" s="23">
        <v>44120.584176554301</v>
      </c>
      <c r="V18" s="23">
        <v>-3514.9794935076102</v>
      </c>
      <c r="W18" s="23">
        <v>22153.373714190198</v>
      </c>
      <c r="X18" s="23">
        <v>25846.744067171701</v>
      </c>
      <c r="Z18" s="72">
        <f t="shared" si="0"/>
        <v>0.18124634576210347</v>
      </c>
      <c r="AA18" s="72">
        <f t="shared" si="1"/>
        <v>1.0573911474870226E-3</v>
      </c>
    </row>
    <row r="19" spans="1:27" ht="12.75" customHeight="1">
      <c r="A19" s="28" t="s">
        <v>47</v>
      </c>
      <c r="B19" s="23">
        <v>13487.279268210101</v>
      </c>
      <c r="C19" s="23">
        <v>1562.1891364005601</v>
      </c>
      <c r="D19" s="23">
        <v>37291.374345370503</v>
      </c>
      <c r="E19" s="23">
        <v>6672.5116730290001</v>
      </c>
      <c r="F19" s="23">
        <v>16951.543230886298</v>
      </c>
      <c r="G19" s="23">
        <v>62477.618385686401</v>
      </c>
      <c r="H19" s="23">
        <v>17623.557480667499</v>
      </c>
      <c r="I19" s="23">
        <v>6282.1583570901003</v>
      </c>
      <c r="J19" s="23">
        <v>9021.6070562758105</v>
      </c>
      <c r="K19" s="23">
        <v>16830.554670085399</v>
      </c>
      <c r="L19" s="23">
        <v>30343.615418324898</v>
      </c>
      <c r="M19" s="23">
        <v>41053.262341928901</v>
      </c>
      <c r="N19" s="23">
        <v>35928.300544093501</v>
      </c>
      <c r="O19" s="23">
        <v>157083.05586846601</v>
      </c>
      <c r="P19" s="23">
        <v>233047.95352236301</v>
      </c>
      <c r="Q19" s="23">
        <v>35660.977429391103</v>
      </c>
      <c r="R19" s="24">
        <v>268708.93095175398</v>
      </c>
      <c r="S19" s="23">
        <v>170252.07358346999</v>
      </c>
      <c r="T19" s="23">
        <v>51748.671930550197</v>
      </c>
      <c r="U19" s="23">
        <v>47152.457998667502</v>
      </c>
      <c r="V19" s="23">
        <v>3828.6672222895299</v>
      </c>
      <c r="W19" s="23">
        <v>24727.753853892798</v>
      </c>
      <c r="X19" s="23">
        <v>29000.693637116499</v>
      </c>
      <c r="Z19" s="72">
        <f t="shared" si="0"/>
        <v>0.17712011158302962</v>
      </c>
      <c r="AA19" s="72">
        <f t="shared" si="1"/>
        <v>5.5675128779723217E-3</v>
      </c>
    </row>
    <row r="20" spans="1:27" ht="12.75" customHeight="1">
      <c r="A20" s="28" t="s">
        <v>48</v>
      </c>
      <c r="B20" s="23">
        <v>11736.0064417631</v>
      </c>
      <c r="C20" s="23">
        <v>2242.7745305783201</v>
      </c>
      <c r="D20" s="23">
        <v>34583.057265053503</v>
      </c>
      <c r="E20" s="23">
        <v>7361.2809448042999</v>
      </c>
      <c r="F20" s="23">
        <v>16957.668020332902</v>
      </c>
      <c r="G20" s="23">
        <v>61144.780760768997</v>
      </c>
      <c r="H20" s="23">
        <v>18216.773389096899</v>
      </c>
      <c r="I20" s="23">
        <v>7840.18784910042</v>
      </c>
      <c r="J20" s="23">
        <v>7601.1040008608497</v>
      </c>
      <c r="K20" s="23">
        <v>21311.22876813</v>
      </c>
      <c r="L20" s="23">
        <v>31426.859502940599</v>
      </c>
      <c r="M20" s="23">
        <v>42058.267114625902</v>
      </c>
      <c r="N20" s="23">
        <v>35880.474961505701</v>
      </c>
      <c r="O20" s="23">
        <v>164334.89558626001</v>
      </c>
      <c r="P20" s="23">
        <v>237215.68278879201</v>
      </c>
      <c r="Q20" s="23">
        <v>36909.873088139502</v>
      </c>
      <c r="R20" s="24">
        <v>274125.55587693199</v>
      </c>
      <c r="S20" s="23">
        <v>178811.438940872</v>
      </c>
      <c r="T20" s="23">
        <v>53944.092402026297</v>
      </c>
      <c r="U20" s="23">
        <v>46383.160999336498</v>
      </c>
      <c r="V20" s="23">
        <v>311.873979106094</v>
      </c>
      <c r="W20" s="23">
        <v>27646.2199609612</v>
      </c>
      <c r="X20" s="23">
        <v>32971.230405370399</v>
      </c>
      <c r="Z20" s="72">
        <f t="shared" si="0"/>
        <v>0.17321469569092793</v>
      </c>
      <c r="AA20" s="72">
        <f t="shared" si="1"/>
        <v>2.2550132991316875E-3</v>
      </c>
    </row>
    <row r="21" spans="1:27" ht="12.75" customHeight="1">
      <c r="A21" s="28" t="s">
        <v>49</v>
      </c>
      <c r="B21" s="23">
        <v>11121.362642960599</v>
      </c>
      <c r="C21" s="23">
        <v>2601.45620153563</v>
      </c>
      <c r="D21" s="23">
        <v>35012.256763132798</v>
      </c>
      <c r="E21" s="23">
        <v>7228.8120994068504</v>
      </c>
      <c r="F21" s="23">
        <v>17072.060431607599</v>
      </c>
      <c r="G21" s="23">
        <v>61914.585495682797</v>
      </c>
      <c r="H21" s="23">
        <v>20358.697607482402</v>
      </c>
      <c r="I21" s="23">
        <v>9266.8033594308108</v>
      </c>
      <c r="J21" s="23">
        <v>7582.5800058929799</v>
      </c>
      <c r="K21" s="23">
        <v>22638.280680749798</v>
      </c>
      <c r="L21" s="23">
        <v>32723.162144285201</v>
      </c>
      <c r="M21" s="23">
        <v>44951.078247802798</v>
      </c>
      <c r="N21" s="23">
        <v>44417.061391249401</v>
      </c>
      <c r="O21" s="23">
        <v>181937.663436893</v>
      </c>
      <c r="P21" s="23">
        <v>254973.61157553701</v>
      </c>
      <c r="Q21" s="23">
        <v>39234.363733741899</v>
      </c>
      <c r="R21" s="24">
        <v>294207.97530927899</v>
      </c>
      <c r="S21" s="23">
        <v>189576.238411814</v>
      </c>
      <c r="T21" s="23">
        <v>60622.543291463197</v>
      </c>
      <c r="U21" s="23">
        <v>47431.808276397802</v>
      </c>
      <c r="V21" s="23">
        <v>3434.48643161767</v>
      </c>
      <c r="W21" s="23">
        <v>29511.050951170899</v>
      </c>
      <c r="X21" s="23">
        <v>36368.1520531844</v>
      </c>
      <c r="Z21" s="72">
        <f t="shared" si="0"/>
        <v>0.17016294218814471</v>
      </c>
      <c r="AA21" s="72">
        <f t="shared" si="1"/>
        <v>3.7326552456200222E-3</v>
      </c>
    </row>
    <row r="22" spans="1:27" ht="12.75" customHeight="1">
      <c r="A22" s="28" t="s">
        <v>50</v>
      </c>
      <c r="B22" s="23">
        <v>16346.8580165082</v>
      </c>
      <c r="C22" s="23">
        <v>2956.3757078274002</v>
      </c>
      <c r="D22" s="23">
        <v>35034.303835943101</v>
      </c>
      <c r="E22" s="23">
        <v>7445.7142699083097</v>
      </c>
      <c r="F22" s="23">
        <v>16949.141379131201</v>
      </c>
      <c r="G22" s="23">
        <v>62385.535192809999</v>
      </c>
      <c r="H22" s="23">
        <v>18518.723394393</v>
      </c>
      <c r="I22" s="23">
        <v>7423.3923491000396</v>
      </c>
      <c r="J22" s="23">
        <v>11633.280812982501</v>
      </c>
      <c r="K22" s="23">
        <v>16057.463782807299</v>
      </c>
      <c r="L22" s="23">
        <v>30302.018001571101</v>
      </c>
      <c r="M22" s="23">
        <v>39855.309726682201</v>
      </c>
      <c r="N22" s="23">
        <v>36254.075446210598</v>
      </c>
      <c r="O22" s="23">
        <v>160044.26351374699</v>
      </c>
      <c r="P22" s="23">
        <v>238776.65672306501</v>
      </c>
      <c r="Q22" s="23">
        <v>38150.249487270798</v>
      </c>
      <c r="R22" s="24">
        <v>276926.90621033602</v>
      </c>
      <c r="S22" s="23">
        <v>176025.22598448599</v>
      </c>
      <c r="T22" s="23">
        <v>49216.445633064599</v>
      </c>
      <c r="U22" s="23">
        <v>56886.922621220001</v>
      </c>
      <c r="V22" s="23">
        <v>-496.53574312817</v>
      </c>
      <c r="W22" s="23">
        <v>26401.8531289946</v>
      </c>
      <c r="X22" s="23">
        <v>31107.005414301399</v>
      </c>
      <c r="Z22" s="72">
        <f t="shared" si="0"/>
        <v>0.17761202014825905</v>
      </c>
      <c r="AA22" s="72">
        <f t="shared" si="1"/>
        <v>6.3542967077995236E-3</v>
      </c>
    </row>
    <row r="23" spans="1:27" ht="12.75" customHeight="1">
      <c r="A23" s="28" t="s">
        <v>51</v>
      </c>
      <c r="B23" s="23">
        <v>15217.7527236242</v>
      </c>
      <c r="C23" s="23">
        <v>2842.5253881927501</v>
      </c>
      <c r="D23" s="23">
        <v>41600.1357813309</v>
      </c>
      <c r="E23" s="23">
        <v>7536.9481836227997</v>
      </c>
      <c r="F23" s="23">
        <v>18483.838122702098</v>
      </c>
      <c r="G23" s="23">
        <v>70463.447475848603</v>
      </c>
      <c r="H23" s="23">
        <v>20038.878307417999</v>
      </c>
      <c r="I23" s="23">
        <v>8687.8167097585701</v>
      </c>
      <c r="J23" s="23">
        <v>10669.6124930404</v>
      </c>
      <c r="K23" s="23">
        <v>15132.257125557901</v>
      </c>
      <c r="L23" s="23">
        <v>30842.011745242198</v>
      </c>
      <c r="M23" s="23">
        <v>42838.203165582301</v>
      </c>
      <c r="N23" s="23">
        <v>38673.311700179802</v>
      </c>
      <c r="O23" s="23">
        <v>166882.09124677899</v>
      </c>
      <c r="P23" s="23">
        <v>252563.291446252</v>
      </c>
      <c r="Q23" s="23">
        <v>40225.266537552598</v>
      </c>
      <c r="R23" s="24">
        <v>292788.55798380502</v>
      </c>
      <c r="S23" s="23">
        <v>189995.882576545</v>
      </c>
      <c r="T23" s="23">
        <v>52695.368312609498</v>
      </c>
      <c r="U23" s="23">
        <v>53911.0787355715</v>
      </c>
      <c r="V23" s="23">
        <v>930.54334597628599</v>
      </c>
      <c r="W23" s="23">
        <v>30238.765783907798</v>
      </c>
      <c r="X23" s="23">
        <v>34983.0807708059</v>
      </c>
      <c r="Z23" s="72">
        <f t="shared" si="0"/>
        <v>0.17979276064835967</v>
      </c>
      <c r="AA23" s="72">
        <f t="shared" si="1"/>
        <v>3.6732759578375989E-3</v>
      </c>
    </row>
    <row r="24" spans="1:27" ht="12.75" customHeight="1">
      <c r="A24" s="28" t="s">
        <v>52</v>
      </c>
      <c r="B24" s="23">
        <v>15177.735359189201</v>
      </c>
      <c r="C24" s="23">
        <v>3661.2757287494401</v>
      </c>
      <c r="D24" s="23">
        <v>40581.515776976303</v>
      </c>
      <c r="E24" s="23">
        <v>8376.2580836985508</v>
      </c>
      <c r="F24" s="23">
        <v>18470.087383772599</v>
      </c>
      <c r="G24" s="23">
        <v>71089.136973196903</v>
      </c>
      <c r="H24" s="23">
        <v>22196.489856991</v>
      </c>
      <c r="I24" s="23">
        <v>11059.2502441537</v>
      </c>
      <c r="J24" s="23">
        <v>10383.3101398578</v>
      </c>
      <c r="K24" s="23">
        <v>19308.858669142701</v>
      </c>
      <c r="L24" s="23">
        <v>31577.693107879699</v>
      </c>
      <c r="M24" s="23">
        <v>45940.755018776501</v>
      </c>
      <c r="N24" s="23">
        <v>38447.892684459701</v>
      </c>
      <c r="O24" s="23">
        <v>178914.249721261</v>
      </c>
      <c r="P24" s="23">
        <v>265181.12205364701</v>
      </c>
      <c r="Q24" s="23">
        <v>43714.677852684603</v>
      </c>
      <c r="R24" s="24">
        <v>308895.79990633199</v>
      </c>
      <c r="S24" s="23">
        <v>200011.591048498</v>
      </c>
      <c r="T24" s="23">
        <v>54588.351838169903</v>
      </c>
      <c r="U24" s="23">
        <v>53878.574951676797</v>
      </c>
      <c r="V24" s="23">
        <v>6805.0809123853496</v>
      </c>
      <c r="W24" s="23">
        <v>33767.674647758897</v>
      </c>
      <c r="X24" s="23">
        <v>40155.473492156903</v>
      </c>
      <c r="Z24" s="72">
        <f t="shared" si="0"/>
        <v>0.18085343201874354</v>
      </c>
      <c r="AA24" s="72">
        <f t="shared" si="1"/>
        <v>9.1007843222480345E-3</v>
      </c>
    </row>
    <row r="25" spans="1:27" ht="12.75" customHeight="1">
      <c r="A25" s="28" t="s">
        <v>53</v>
      </c>
      <c r="B25" s="23">
        <v>10220.042759211299</v>
      </c>
      <c r="C25" s="23">
        <v>4767.0652269685097</v>
      </c>
      <c r="D25" s="23">
        <v>40280.706337020703</v>
      </c>
      <c r="E25" s="23">
        <v>9007.2841748353403</v>
      </c>
      <c r="F25" s="23">
        <v>17877.364395523899</v>
      </c>
      <c r="G25" s="23">
        <v>71932.420134348402</v>
      </c>
      <c r="H25" s="23">
        <v>22877.213228533401</v>
      </c>
      <c r="I25" s="23">
        <v>10704.286548242801</v>
      </c>
      <c r="J25" s="23">
        <v>11456.840663623399</v>
      </c>
      <c r="K25" s="23">
        <v>19990.6118321871</v>
      </c>
      <c r="L25" s="23">
        <v>33433.567967748</v>
      </c>
      <c r="M25" s="23">
        <v>45728.762803561003</v>
      </c>
      <c r="N25" s="23">
        <v>48461.561867764802</v>
      </c>
      <c r="O25" s="23">
        <v>192652.844911661</v>
      </c>
      <c r="P25" s="23">
        <v>274805.30780522001</v>
      </c>
      <c r="Q25" s="23">
        <v>45675.499034517001</v>
      </c>
      <c r="R25" s="24">
        <v>320480.80683973699</v>
      </c>
      <c r="S25" s="23">
        <v>208493.248513578</v>
      </c>
      <c r="T25" s="23">
        <v>68543.584410491007</v>
      </c>
      <c r="U25" s="23">
        <v>54811.088283295801</v>
      </c>
      <c r="V25" s="23">
        <v>-60.948792407187298</v>
      </c>
      <c r="W25" s="23">
        <v>31755.782261057699</v>
      </c>
      <c r="X25" s="23">
        <v>43061.947836277803</v>
      </c>
      <c r="Z25" s="72">
        <f t="shared" si="0"/>
        <v>0.18304488029819385</v>
      </c>
      <c r="AA25" s="72">
        <f t="shared" si="1"/>
        <v>5.9863123915062568E-3</v>
      </c>
    </row>
    <row r="26" spans="1:27" ht="12.75" customHeight="1">
      <c r="A26" s="28" t="s">
        <v>54</v>
      </c>
      <c r="B26" s="23">
        <v>17485.384302287399</v>
      </c>
      <c r="C26" s="23">
        <v>3805.52357386531</v>
      </c>
      <c r="D26" s="23">
        <v>42555.275259488102</v>
      </c>
      <c r="E26" s="23">
        <v>10739.591604664</v>
      </c>
      <c r="F26" s="23">
        <v>17864.5305160137</v>
      </c>
      <c r="G26" s="23">
        <v>74964.920954031099</v>
      </c>
      <c r="H26" s="23">
        <v>21963.158011051601</v>
      </c>
      <c r="I26" s="23">
        <v>7353.8840980642899</v>
      </c>
      <c r="J26" s="23">
        <v>10427.3855811714</v>
      </c>
      <c r="K26" s="23">
        <v>18490.196320608698</v>
      </c>
      <c r="L26" s="23">
        <v>30317.795797908999</v>
      </c>
      <c r="M26" s="23">
        <v>43215.379954955701</v>
      </c>
      <c r="N26" s="23">
        <v>41233.855432012999</v>
      </c>
      <c r="O26" s="23">
        <v>173001.65519577399</v>
      </c>
      <c r="P26" s="23">
        <v>265451.960452092</v>
      </c>
      <c r="Q26" s="23">
        <v>47017.859479851802</v>
      </c>
      <c r="R26" s="24">
        <v>312469.81993194402</v>
      </c>
      <c r="S26" s="23">
        <v>203369.31853886499</v>
      </c>
      <c r="T26" s="23">
        <v>55189.8892394055</v>
      </c>
      <c r="U26" s="23">
        <v>61689.234301396798</v>
      </c>
      <c r="V26" s="23">
        <v>1546.5283229604199</v>
      </c>
      <c r="W26" s="23">
        <v>33576.475440388604</v>
      </c>
      <c r="X26" s="23">
        <v>42901.6259110725</v>
      </c>
      <c r="Z26" s="72">
        <f t="shared" si="0"/>
        <v>0.18166500954399631</v>
      </c>
      <c r="AA26" s="72">
        <f t="shared" si="1"/>
        <v>7.4687692342046115E-3</v>
      </c>
    </row>
    <row r="27" spans="1:27" ht="12.75" customHeight="1">
      <c r="A27" s="28" t="s">
        <v>55</v>
      </c>
      <c r="B27" s="23">
        <v>17314.199714630198</v>
      </c>
      <c r="C27" s="23">
        <v>4162.8366640663198</v>
      </c>
      <c r="D27" s="23">
        <v>42454.508814950903</v>
      </c>
      <c r="E27" s="23">
        <v>9676.5025033442507</v>
      </c>
      <c r="F27" s="23">
        <v>17687.4688649827</v>
      </c>
      <c r="G27" s="23">
        <v>73981.316847344206</v>
      </c>
      <c r="H27" s="23">
        <v>23239.1967698921</v>
      </c>
      <c r="I27" s="23">
        <v>10194.3187610447</v>
      </c>
      <c r="J27" s="23">
        <v>11485.144217864499</v>
      </c>
      <c r="K27" s="23">
        <v>16886.257585615302</v>
      </c>
      <c r="L27" s="23">
        <v>31696.7706074864</v>
      </c>
      <c r="M27" s="23">
        <v>45378.699864320697</v>
      </c>
      <c r="N27" s="23">
        <v>44026.935725446798</v>
      </c>
      <c r="O27" s="23">
        <v>182907.32353167</v>
      </c>
      <c r="P27" s="23">
        <v>274202.84009364498</v>
      </c>
      <c r="Q27" s="23">
        <v>49520.719675235297</v>
      </c>
      <c r="R27" s="24">
        <v>323723.55976888002</v>
      </c>
      <c r="S27" s="23">
        <v>210283.80357930899</v>
      </c>
      <c r="T27" s="23">
        <v>58687.244280381303</v>
      </c>
      <c r="U27" s="23">
        <v>62066.886281921201</v>
      </c>
      <c r="V27" s="23">
        <v>425.90512815548601</v>
      </c>
      <c r="W27" s="23">
        <v>40837.1561374292</v>
      </c>
      <c r="X27" s="23">
        <v>48577.435638315903</v>
      </c>
      <c r="Z27" s="72">
        <f t="shared" si="0"/>
        <v>0.18366884985229912</v>
      </c>
      <c r="AA27" s="72">
        <f t="shared" si="1"/>
        <v>6.8874623011295957E-3</v>
      </c>
    </row>
    <row r="28" spans="1:27" ht="12.75" customHeight="1">
      <c r="A28" s="28" t="s">
        <v>56</v>
      </c>
      <c r="B28" s="23">
        <v>14694.499094122501</v>
      </c>
      <c r="C28" s="23">
        <v>5453.23273983742</v>
      </c>
      <c r="D28" s="23">
        <v>43904.089501572897</v>
      </c>
      <c r="E28" s="23">
        <v>8832.2513027465393</v>
      </c>
      <c r="F28" s="23">
        <v>17592.128706880601</v>
      </c>
      <c r="G28" s="23">
        <v>75781.702251037394</v>
      </c>
      <c r="H28" s="23">
        <v>23334.719207959301</v>
      </c>
      <c r="I28" s="23">
        <v>11383.4298079686</v>
      </c>
      <c r="J28" s="23">
        <v>16090.669618124901</v>
      </c>
      <c r="K28" s="23">
        <v>21649.850781015099</v>
      </c>
      <c r="L28" s="23">
        <v>32113.405745059201</v>
      </c>
      <c r="M28" s="23">
        <v>44200.849906880801</v>
      </c>
      <c r="N28" s="23">
        <v>43966.926645754</v>
      </c>
      <c r="O28" s="23">
        <v>192739.851712762</v>
      </c>
      <c r="P28" s="23">
        <v>283216.05305792199</v>
      </c>
      <c r="Q28" s="23">
        <v>49308.392678510601</v>
      </c>
      <c r="R28" s="24">
        <v>332524.44573643198</v>
      </c>
      <c r="S28" s="23">
        <v>211485.55471160499</v>
      </c>
      <c r="T28" s="23">
        <v>59987.834699316198</v>
      </c>
      <c r="U28" s="23">
        <v>60427.3887483457</v>
      </c>
      <c r="V28" s="23">
        <v>6445.2302844755104</v>
      </c>
      <c r="W28" s="23">
        <v>45700.994584250599</v>
      </c>
      <c r="X28" s="23">
        <v>51522.557291561097</v>
      </c>
      <c r="Z28" s="72">
        <f t="shared" si="0"/>
        <v>0.18538229224835998</v>
      </c>
      <c r="AA28" s="72">
        <f t="shared" si="1"/>
        <v>6.4821003792290199E-3</v>
      </c>
    </row>
    <row r="29" spans="1:27" ht="12.75" customHeight="1">
      <c r="A29" s="28" t="s">
        <v>57</v>
      </c>
      <c r="B29" s="23">
        <v>13675.902923776501</v>
      </c>
      <c r="C29" s="23">
        <v>4754.8140291355503</v>
      </c>
      <c r="D29" s="23">
        <v>43312.437522820102</v>
      </c>
      <c r="E29" s="23">
        <v>8048.1034640150401</v>
      </c>
      <c r="F29" s="23">
        <v>17037.5313361148</v>
      </c>
      <c r="G29" s="23">
        <v>73152.886352085494</v>
      </c>
      <c r="H29" s="23">
        <v>24863.7297952714</v>
      </c>
      <c r="I29" s="23">
        <v>11757.5144565255</v>
      </c>
      <c r="J29" s="23">
        <v>13365.791593882799</v>
      </c>
      <c r="K29" s="23">
        <v>22885.319429704999</v>
      </c>
      <c r="L29" s="23">
        <v>34004.5634655014</v>
      </c>
      <c r="M29" s="23">
        <v>48877.041864406798</v>
      </c>
      <c r="N29" s="23">
        <v>54968.270386698197</v>
      </c>
      <c r="O29" s="23">
        <v>210722.230991991</v>
      </c>
      <c r="P29" s="23">
        <v>297551.02026785299</v>
      </c>
      <c r="Q29" s="23">
        <v>49486.622125821297</v>
      </c>
      <c r="R29" s="24">
        <v>347037.642393674</v>
      </c>
      <c r="S29" s="23">
        <v>218362.001373162</v>
      </c>
      <c r="T29" s="23">
        <v>80645.493601096096</v>
      </c>
      <c r="U29" s="23">
        <v>58153.470869924196</v>
      </c>
      <c r="V29" s="23">
        <v>-4157.5923554893698</v>
      </c>
      <c r="W29" s="23">
        <v>42666.833474087602</v>
      </c>
      <c r="X29" s="23">
        <v>48632.5645691065</v>
      </c>
      <c r="Z29" s="72">
        <f t="shared" si="0"/>
        <v>0.18418086500608591</v>
      </c>
      <c r="AA29" s="72">
        <f t="shared" si="1"/>
        <v>3.2377379264286305E-3</v>
      </c>
    </row>
    <row r="30" spans="1:27" ht="12.75" customHeight="1">
      <c r="A30" s="28" t="s">
        <v>58</v>
      </c>
      <c r="B30" s="23">
        <v>22074.128510862301</v>
      </c>
      <c r="C30" s="23">
        <v>3307.9442858157699</v>
      </c>
      <c r="D30" s="23">
        <v>39380.1646475792</v>
      </c>
      <c r="E30" s="23">
        <v>11633.2922727724</v>
      </c>
      <c r="F30" s="23">
        <v>19263.400726113501</v>
      </c>
      <c r="G30" s="23">
        <v>73584.801932280796</v>
      </c>
      <c r="H30" s="23">
        <v>19656.942980293301</v>
      </c>
      <c r="I30" s="23">
        <v>10703.218490789401</v>
      </c>
      <c r="J30" s="23">
        <v>12882.2115717217</v>
      </c>
      <c r="K30" s="23">
        <v>22205.7709228085</v>
      </c>
      <c r="L30" s="23">
        <v>33097.7005209196</v>
      </c>
      <c r="M30" s="23">
        <v>50351.415228588499</v>
      </c>
      <c r="N30" s="23">
        <v>46824.231548707598</v>
      </c>
      <c r="O30" s="23">
        <v>195721.491263829</v>
      </c>
      <c r="P30" s="23">
        <v>291380.421706972</v>
      </c>
      <c r="Q30" s="23">
        <v>50916.245527236802</v>
      </c>
      <c r="R30" s="24">
        <v>342296.66723420902</v>
      </c>
      <c r="S30" s="23">
        <v>215912.92836607501</v>
      </c>
      <c r="T30" s="23">
        <v>65697.128253290706</v>
      </c>
      <c r="U30" s="23">
        <v>62805.927262864003</v>
      </c>
      <c r="V30" s="23">
        <v>1804.0638027468401</v>
      </c>
      <c r="W30" s="23">
        <v>34811.533547835803</v>
      </c>
      <c r="X30" s="23">
        <v>38734.913998603901</v>
      </c>
      <c r="Z30" s="72">
        <f t="shared" si="0"/>
        <v>0.18092811597256789</v>
      </c>
      <c r="AA30" s="72">
        <f t="shared" si="1"/>
        <v>3.3573619458882997E-3</v>
      </c>
    </row>
    <row r="31" spans="1:27" ht="12.75" customHeight="1">
      <c r="A31" s="28" t="s">
        <v>59</v>
      </c>
      <c r="B31" s="23">
        <v>21534.092426060299</v>
      </c>
      <c r="C31" s="23">
        <v>4042.3699745266599</v>
      </c>
      <c r="D31" s="23">
        <v>48348.267192044201</v>
      </c>
      <c r="E31" s="23">
        <v>11251.812422389599</v>
      </c>
      <c r="F31" s="23">
        <v>20670.179043503598</v>
      </c>
      <c r="G31" s="23">
        <v>84312.628632464097</v>
      </c>
      <c r="H31" s="23">
        <v>23406.853417576</v>
      </c>
      <c r="I31" s="23">
        <v>12356.820654655599</v>
      </c>
      <c r="J31" s="23">
        <v>12870.5171846425</v>
      </c>
      <c r="K31" s="23">
        <v>20919.7653171292</v>
      </c>
      <c r="L31" s="23">
        <v>33795.066588312802</v>
      </c>
      <c r="M31" s="23">
        <v>54745.699880721302</v>
      </c>
      <c r="N31" s="23">
        <v>50231.771845439202</v>
      </c>
      <c r="O31" s="23">
        <v>208326.494888477</v>
      </c>
      <c r="P31" s="23">
        <v>314173.21594700101</v>
      </c>
      <c r="Q31" s="23">
        <v>53189.608671350899</v>
      </c>
      <c r="R31" s="24">
        <v>367362.824618352</v>
      </c>
      <c r="S31" s="23">
        <v>225796.03047386801</v>
      </c>
      <c r="T31" s="23">
        <v>71518.744706586294</v>
      </c>
      <c r="U31" s="23">
        <v>65569.3858844723</v>
      </c>
      <c r="V31" s="23">
        <v>7826.4413115344496</v>
      </c>
      <c r="W31" s="23">
        <v>38896.189456170199</v>
      </c>
      <c r="X31" s="23">
        <v>42243.967214278899</v>
      </c>
      <c r="Z31" s="72">
        <f t="shared" si="0"/>
        <v>0.17776586278532142</v>
      </c>
      <c r="AA31" s="72">
        <f t="shared" si="1"/>
        <v>8.5790079962738061E-3</v>
      </c>
    </row>
    <row r="32" spans="1:27" ht="12.75" customHeight="1">
      <c r="A32" s="28" t="s">
        <v>60</v>
      </c>
      <c r="B32" s="23">
        <v>21462.8338604399</v>
      </c>
      <c r="C32" s="23">
        <v>7651.4813230141499</v>
      </c>
      <c r="D32" s="23">
        <v>46475.841547094002</v>
      </c>
      <c r="E32" s="23">
        <v>10560.560849031899</v>
      </c>
      <c r="F32" s="23">
        <v>21206.4177456174</v>
      </c>
      <c r="G32" s="23">
        <v>85894.301464757402</v>
      </c>
      <c r="H32" s="23">
        <v>25908.930286872099</v>
      </c>
      <c r="I32" s="23">
        <v>12914.5034398925</v>
      </c>
      <c r="J32" s="23">
        <v>13333.322250998999</v>
      </c>
      <c r="K32" s="23">
        <v>27827.874019635899</v>
      </c>
      <c r="L32" s="23">
        <v>34340.794165186402</v>
      </c>
      <c r="M32" s="23">
        <v>53311.831446604003</v>
      </c>
      <c r="N32" s="23">
        <v>49792.0203662766</v>
      </c>
      <c r="O32" s="23">
        <v>217429.275975467</v>
      </c>
      <c r="P32" s="23">
        <v>324786.41130066401</v>
      </c>
      <c r="Q32" s="23">
        <v>55008.120334731997</v>
      </c>
      <c r="R32" s="24">
        <v>379794.53163539601</v>
      </c>
      <c r="S32" s="23">
        <v>233655.44219649199</v>
      </c>
      <c r="T32" s="23">
        <v>68750.950901847595</v>
      </c>
      <c r="U32" s="23">
        <v>67911.940693721903</v>
      </c>
      <c r="V32" s="23">
        <v>-235.37296978011699</v>
      </c>
      <c r="W32" s="23">
        <v>65893.982297419207</v>
      </c>
      <c r="X32" s="23">
        <v>56182.411484304997</v>
      </c>
      <c r="Z32" s="72">
        <f t="shared" si="0"/>
        <v>0.1771264886210267</v>
      </c>
      <c r="AA32" s="72">
        <f t="shared" si="1"/>
        <v>3.6460634707527664E-3</v>
      </c>
    </row>
    <row r="33" spans="1:27" ht="12.75" customHeight="1">
      <c r="A33" s="28" t="s">
        <v>61</v>
      </c>
      <c r="B33" s="23">
        <v>16444.140020751998</v>
      </c>
      <c r="C33" s="23">
        <v>10739.058359595399</v>
      </c>
      <c r="D33" s="23">
        <v>49764.611929815597</v>
      </c>
      <c r="E33" s="23">
        <v>9772.5869195437208</v>
      </c>
      <c r="F33" s="23">
        <v>20839.5843678452</v>
      </c>
      <c r="G33" s="23">
        <v>91115.841576799896</v>
      </c>
      <c r="H33" s="23">
        <v>29267.61495838</v>
      </c>
      <c r="I33" s="23">
        <v>10707.107412543701</v>
      </c>
      <c r="J33" s="23">
        <v>15080.473562941001</v>
      </c>
      <c r="K33" s="23">
        <v>29620.782871012401</v>
      </c>
      <c r="L33" s="23">
        <v>35278.4820272422</v>
      </c>
      <c r="M33" s="23">
        <v>49819.498778207198</v>
      </c>
      <c r="N33" s="23">
        <v>62540.659137841503</v>
      </c>
      <c r="O33" s="23">
        <v>232314.618748168</v>
      </c>
      <c r="P33" s="23">
        <v>339874.60034572001</v>
      </c>
      <c r="Q33" s="23">
        <v>59458.631324691298</v>
      </c>
      <c r="R33" s="24">
        <v>399333.23167041101</v>
      </c>
      <c r="S33" s="23">
        <v>246171.61085763099</v>
      </c>
      <c r="T33" s="23">
        <v>88956.904395334393</v>
      </c>
      <c r="U33" s="23">
        <v>70596.483731565793</v>
      </c>
      <c r="V33" s="23">
        <v>-16499.198209381801</v>
      </c>
      <c r="W33" s="23">
        <v>72261.509033415801</v>
      </c>
      <c r="X33" s="23">
        <v>62154.078138154102</v>
      </c>
      <c r="Z33" s="72">
        <f t="shared" si="0"/>
        <v>0.17926250822467885</v>
      </c>
      <c r="AA33" s="72">
        <f t="shared" si="1"/>
        <v>-4.7717133796426415E-3</v>
      </c>
    </row>
    <row r="34" spans="1:27" ht="12.75" customHeight="1">
      <c r="A34" s="28" t="s">
        <v>62</v>
      </c>
      <c r="B34" s="23">
        <v>30849.5459841958</v>
      </c>
      <c r="C34" s="23">
        <v>8577.3973888181699</v>
      </c>
      <c r="D34" s="23">
        <v>52680.477461426803</v>
      </c>
      <c r="E34" s="23">
        <v>10759.1153725109</v>
      </c>
      <c r="F34" s="23">
        <v>16488.701776904501</v>
      </c>
      <c r="G34" s="23">
        <v>88505.691999660397</v>
      </c>
      <c r="H34" s="23">
        <v>31569.214912392199</v>
      </c>
      <c r="I34" s="23">
        <v>7950.0610707495198</v>
      </c>
      <c r="J34" s="23">
        <v>12629.955954052601</v>
      </c>
      <c r="K34" s="23">
        <v>24824.198729473501</v>
      </c>
      <c r="L34" s="23">
        <v>35206.982073761697</v>
      </c>
      <c r="M34" s="23">
        <v>51801.893054689601</v>
      </c>
      <c r="N34" s="23">
        <v>53403.037310473497</v>
      </c>
      <c r="O34" s="23">
        <v>217385.343105593</v>
      </c>
      <c r="P34" s="23">
        <v>336740.581089449</v>
      </c>
      <c r="Q34" s="23">
        <v>60501.057759369301</v>
      </c>
      <c r="R34" s="24">
        <v>397241.63884881802</v>
      </c>
      <c r="S34" s="23">
        <v>257432.13367878701</v>
      </c>
      <c r="T34" s="23">
        <v>70185.411445756006</v>
      </c>
      <c r="U34" s="23">
        <v>70261.662972613296</v>
      </c>
      <c r="V34" s="23">
        <v>-5652.1784269767504</v>
      </c>
      <c r="W34" s="23">
        <v>63030.907300206003</v>
      </c>
      <c r="X34" s="23">
        <v>58016.298121567997</v>
      </c>
      <c r="Z34" s="72">
        <f t="shared" si="0"/>
        <v>0.17771182626397158</v>
      </c>
      <c r="AA34" s="72">
        <f t="shared" si="1"/>
        <v>-9.4318872418963067E-3</v>
      </c>
    </row>
    <row r="35" spans="1:27" ht="12.75" customHeight="1">
      <c r="A35" s="28" t="s">
        <v>63</v>
      </c>
      <c r="B35" s="23">
        <v>29204.9002095588</v>
      </c>
      <c r="C35" s="23">
        <v>5374.8999461510102</v>
      </c>
      <c r="D35" s="23">
        <v>63615.3229975617</v>
      </c>
      <c r="E35" s="23">
        <v>11392.9375368479</v>
      </c>
      <c r="F35" s="23">
        <v>15699.0954880928</v>
      </c>
      <c r="G35" s="23">
        <v>96082.255968653393</v>
      </c>
      <c r="H35" s="23">
        <v>34668.606012425902</v>
      </c>
      <c r="I35" s="23">
        <v>11702.9317021931</v>
      </c>
      <c r="J35" s="23">
        <v>14250.3020153498</v>
      </c>
      <c r="K35" s="23">
        <v>23120.816823701502</v>
      </c>
      <c r="L35" s="23">
        <v>36058.919946842099</v>
      </c>
      <c r="M35" s="23">
        <v>55490.540685836102</v>
      </c>
      <c r="N35" s="23">
        <v>57097.020584372302</v>
      </c>
      <c r="O35" s="23">
        <v>232389.13777072099</v>
      </c>
      <c r="P35" s="23">
        <v>357676.29394893302</v>
      </c>
      <c r="Q35" s="23">
        <v>61311.042986995497</v>
      </c>
      <c r="R35" s="24">
        <v>418987.33693592797</v>
      </c>
      <c r="S35" s="23">
        <v>260277.12008734699</v>
      </c>
      <c r="T35" s="23">
        <v>78571.750733538996</v>
      </c>
      <c r="U35" s="23">
        <v>68695.769435214606</v>
      </c>
      <c r="V35" s="23">
        <v>1755.03981347945</v>
      </c>
      <c r="W35" s="23">
        <v>62161.501137623702</v>
      </c>
      <c r="X35" s="23">
        <v>52473.844271275098</v>
      </c>
      <c r="Z35" s="72">
        <f t="shared" si="0"/>
        <v>0.17392088555145815</v>
      </c>
      <c r="AA35" s="72">
        <f t="shared" si="1"/>
        <v>-1.2932348788911316E-2</v>
      </c>
    </row>
    <row r="36" spans="1:27" ht="12.75" customHeight="1">
      <c r="A36" s="28" t="s">
        <v>64</v>
      </c>
      <c r="B36" s="23">
        <v>25417.606086393698</v>
      </c>
      <c r="C36" s="23">
        <v>8137.4569372700398</v>
      </c>
      <c r="D36" s="23">
        <v>67082.317395726102</v>
      </c>
      <c r="E36" s="23">
        <v>12847.746562262801</v>
      </c>
      <c r="F36" s="23">
        <v>17351.771073281401</v>
      </c>
      <c r="G36" s="23">
        <v>105419.29196854</v>
      </c>
      <c r="H36" s="23">
        <v>35955.056346427402</v>
      </c>
      <c r="I36" s="23">
        <v>15558.995230427599</v>
      </c>
      <c r="J36" s="23">
        <v>15805.5475448011</v>
      </c>
      <c r="K36" s="23">
        <v>30030.563125992601</v>
      </c>
      <c r="L36" s="23">
        <v>36565.136215951497</v>
      </c>
      <c r="M36" s="23">
        <v>58055.023469849497</v>
      </c>
      <c r="N36" s="23">
        <v>55341.046321039699</v>
      </c>
      <c r="O36" s="23">
        <v>247311.368254489</v>
      </c>
      <c r="P36" s="23">
        <v>378148.26630942302</v>
      </c>
      <c r="Q36" s="23">
        <v>61201.5152733672</v>
      </c>
      <c r="R36" s="24">
        <v>439349.78158279101</v>
      </c>
      <c r="S36" s="23">
        <v>267444.743584977</v>
      </c>
      <c r="T36" s="23">
        <v>82553.1503849539</v>
      </c>
      <c r="U36" s="23">
        <v>71784.870827864594</v>
      </c>
      <c r="V36" s="23">
        <v>5204.0402489196103</v>
      </c>
      <c r="W36" s="23">
        <v>66753.630620654498</v>
      </c>
      <c r="X36" s="23">
        <v>54390.654084578899</v>
      </c>
      <c r="Z36" s="72">
        <f t="shared" si="0"/>
        <v>0.17000226527503096</v>
      </c>
      <c r="AA36" s="72">
        <f t="shared" si="1"/>
        <v>-9.180123580342937E-3</v>
      </c>
    </row>
    <row r="37" spans="1:27" ht="12.75" customHeight="1">
      <c r="A37" s="28" t="s">
        <v>65</v>
      </c>
      <c r="B37" s="23">
        <v>20477.116351834698</v>
      </c>
      <c r="C37" s="23">
        <v>10235.264453006001</v>
      </c>
      <c r="D37" s="23">
        <v>64878.849242628399</v>
      </c>
      <c r="E37" s="23">
        <v>13108.6081426457</v>
      </c>
      <c r="F37" s="23">
        <v>18338.577944664201</v>
      </c>
      <c r="G37" s="23">
        <v>106561.299782944</v>
      </c>
      <c r="H37" s="23">
        <v>37899.331486840601</v>
      </c>
      <c r="I37" s="23">
        <v>14654.0603141926</v>
      </c>
      <c r="J37" s="23">
        <v>17837.464817653501</v>
      </c>
      <c r="K37" s="23">
        <v>31516.990390153402</v>
      </c>
      <c r="L37" s="23">
        <v>38177.922660230703</v>
      </c>
      <c r="M37" s="23">
        <v>61213.180912922799</v>
      </c>
      <c r="N37" s="23">
        <v>69814.732162845597</v>
      </c>
      <c r="O37" s="23">
        <v>271113.682744839</v>
      </c>
      <c r="P37" s="23">
        <v>398152.09887961799</v>
      </c>
      <c r="Q37" s="23">
        <v>64219.540177335002</v>
      </c>
      <c r="R37" s="24">
        <v>462371.63905695302</v>
      </c>
      <c r="S37" s="23">
        <v>277306.41967630899</v>
      </c>
      <c r="T37" s="23">
        <v>96431.304851610199</v>
      </c>
      <c r="U37" s="23">
        <v>74519.222425276501</v>
      </c>
      <c r="V37" s="23">
        <v>3021.1178576339198</v>
      </c>
      <c r="W37" s="23">
        <v>68852.294794721805</v>
      </c>
      <c r="X37" s="23">
        <v>57758.720548598001</v>
      </c>
      <c r="Z37" s="72">
        <f t="shared" si="0"/>
        <v>0.16604759151060111</v>
      </c>
      <c r="AA37" s="72">
        <f t="shared" si="1"/>
        <v>2.5192924673867103E-3</v>
      </c>
    </row>
    <row r="38" spans="1:27" ht="12.75" customHeight="1">
      <c r="A38" s="28" t="s">
        <v>66</v>
      </c>
      <c r="B38" s="23">
        <v>34343.360119319397</v>
      </c>
      <c r="C38" s="23">
        <v>7078.94420384972</v>
      </c>
      <c r="D38" s="23">
        <v>62957.317481091901</v>
      </c>
      <c r="E38" s="23">
        <v>14113.3933659098</v>
      </c>
      <c r="F38" s="23">
        <v>18629.601729328198</v>
      </c>
      <c r="G38" s="23">
        <v>102779.25678018</v>
      </c>
      <c r="H38" s="23">
        <v>36435.128520072598</v>
      </c>
      <c r="I38" s="23">
        <v>13281.1179761084</v>
      </c>
      <c r="J38" s="23">
        <v>16243.7597423444</v>
      </c>
      <c r="K38" s="23">
        <v>24355.081175098199</v>
      </c>
      <c r="L38" s="23">
        <v>37460.7756114523</v>
      </c>
      <c r="M38" s="23">
        <v>58735.570305909401</v>
      </c>
      <c r="N38" s="23">
        <v>56264.458123812103</v>
      </c>
      <c r="O38" s="23">
        <v>242775.89145479701</v>
      </c>
      <c r="P38" s="23">
        <v>379898.50835429598</v>
      </c>
      <c r="Q38" s="23">
        <v>64884.979806539901</v>
      </c>
      <c r="R38" s="24">
        <v>444783.48816083599</v>
      </c>
      <c r="S38" s="23">
        <v>274159.48622185399</v>
      </c>
      <c r="T38" s="23">
        <v>76587.980361982496</v>
      </c>
      <c r="U38" s="23">
        <v>76797.436703896397</v>
      </c>
      <c r="V38" s="23">
        <v>5596.0365213068899</v>
      </c>
      <c r="W38" s="23">
        <v>66312.688002523093</v>
      </c>
      <c r="X38" s="23">
        <v>54670.139650727098</v>
      </c>
      <c r="Z38" s="72">
        <f t="shared" si="0"/>
        <v>0.16527815406548182</v>
      </c>
      <c r="AA38" s="72">
        <f t="shared" si="1"/>
        <v>8.8226014466814915E-3</v>
      </c>
    </row>
    <row r="39" spans="1:27" ht="12.75" customHeight="1">
      <c r="A39" s="28" t="s">
        <v>67</v>
      </c>
      <c r="B39" s="23">
        <v>34585.322783081501</v>
      </c>
      <c r="C39" s="23">
        <v>10334.2731877305</v>
      </c>
      <c r="D39" s="23">
        <v>73483.166579429395</v>
      </c>
      <c r="E39" s="23">
        <v>14220.689789453299</v>
      </c>
      <c r="F39" s="23">
        <v>19787.053168522099</v>
      </c>
      <c r="G39" s="23">
        <v>117825.182725135</v>
      </c>
      <c r="H39" s="23">
        <v>40146.188956552403</v>
      </c>
      <c r="I39" s="23">
        <v>14310.5602316891</v>
      </c>
      <c r="J39" s="23">
        <v>17594.461453121901</v>
      </c>
      <c r="K39" s="23">
        <v>24009.6372953479</v>
      </c>
      <c r="L39" s="23">
        <v>38422.9575233461</v>
      </c>
      <c r="M39" s="23">
        <v>61760.683986063799</v>
      </c>
      <c r="N39" s="23">
        <v>61526.473863823703</v>
      </c>
      <c r="O39" s="23">
        <v>257770.96330994499</v>
      </c>
      <c r="P39" s="23">
        <v>410181.46881816199</v>
      </c>
      <c r="Q39" s="23">
        <v>71613.491685563597</v>
      </c>
      <c r="R39" s="24">
        <v>481794.96050372499</v>
      </c>
      <c r="S39" s="23">
        <v>284833.457873184</v>
      </c>
      <c r="T39" s="23">
        <v>84759.827413702296</v>
      </c>
      <c r="U39" s="23">
        <v>83337.299809878095</v>
      </c>
      <c r="V39" s="23">
        <v>9433.3032799207704</v>
      </c>
      <c r="W39" s="23">
        <v>82949.566092943001</v>
      </c>
      <c r="X39" s="23">
        <v>63518.4939659027</v>
      </c>
      <c r="Z39" s="72">
        <f t="shared" si="0"/>
        <v>0.16760862641395916</v>
      </c>
      <c r="AA39" s="72">
        <f t="shared" si="1"/>
        <v>1.2719192457542463E-2</v>
      </c>
    </row>
    <row r="40" spans="1:27" ht="12.75" customHeight="1">
      <c r="A40" s="28" t="s">
        <v>68</v>
      </c>
      <c r="B40" s="23">
        <v>25123.536531418998</v>
      </c>
      <c r="C40" s="23">
        <v>12357.077617598299</v>
      </c>
      <c r="D40" s="23">
        <v>78353.349639141306</v>
      </c>
      <c r="E40" s="23">
        <v>14268.529992273699</v>
      </c>
      <c r="F40" s="23">
        <v>22097.1944809665</v>
      </c>
      <c r="G40" s="23">
        <v>127076.15172998</v>
      </c>
      <c r="H40" s="23">
        <v>43176.518274642003</v>
      </c>
      <c r="I40" s="23">
        <v>14847.7561697576</v>
      </c>
      <c r="J40" s="23">
        <v>18768.382455079201</v>
      </c>
      <c r="K40" s="23">
        <v>28738.678568759999</v>
      </c>
      <c r="L40" s="23">
        <v>39616.533180409599</v>
      </c>
      <c r="M40" s="23">
        <v>64595.281762019396</v>
      </c>
      <c r="N40" s="23">
        <v>64558.205426189103</v>
      </c>
      <c r="O40" s="23">
        <v>274301.35583685699</v>
      </c>
      <c r="P40" s="23">
        <v>426501.04409825598</v>
      </c>
      <c r="Q40" s="23">
        <v>78751.274295944502</v>
      </c>
      <c r="R40" s="24">
        <v>505252.3183942</v>
      </c>
      <c r="S40" s="23">
        <v>301880.68700003601</v>
      </c>
      <c r="T40" s="23">
        <v>90361.522504807697</v>
      </c>
      <c r="U40" s="23">
        <v>90684.394326577007</v>
      </c>
      <c r="V40" s="23">
        <v>1330.15043735471</v>
      </c>
      <c r="W40" s="23">
        <v>90341.255601795405</v>
      </c>
      <c r="X40" s="23">
        <v>69345.691476370805</v>
      </c>
      <c r="Z40" s="72">
        <f t="shared" si="0"/>
        <v>0.17175479886163422</v>
      </c>
      <c r="AA40" s="72">
        <f t="shared" si="1"/>
        <v>1.0231540216422025E-2</v>
      </c>
    </row>
    <row r="41" spans="1:27" ht="12.75" customHeight="1">
      <c r="A41" s="28" t="s">
        <v>69</v>
      </c>
      <c r="B41" s="23">
        <v>16860.486678874098</v>
      </c>
      <c r="C41" s="23">
        <v>11057.4791016981</v>
      </c>
      <c r="D41" s="23">
        <v>80817.401088654398</v>
      </c>
      <c r="E41" s="23">
        <v>14764.864140608001</v>
      </c>
      <c r="F41" s="23">
        <v>21542.8767352713</v>
      </c>
      <c r="G41" s="23">
        <v>128182.62106623199</v>
      </c>
      <c r="H41" s="23">
        <v>44872.791473907098</v>
      </c>
      <c r="I41" s="23">
        <v>15065.7848632859</v>
      </c>
      <c r="J41" s="23">
        <v>22736.0334485313</v>
      </c>
      <c r="K41" s="23">
        <v>31212.2638821779</v>
      </c>
      <c r="L41" s="23">
        <v>43134.525783024001</v>
      </c>
      <c r="M41" s="23">
        <v>66007.104720480405</v>
      </c>
      <c r="N41" s="23">
        <v>77329.4745067841</v>
      </c>
      <c r="O41" s="23">
        <v>300357.97867819102</v>
      </c>
      <c r="P41" s="23">
        <v>445401.08642329701</v>
      </c>
      <c r="Q41" s="23">
        <v>80519.359480503903</v>
      </c>
      <c r="R41" s="24">
        <v>525920.44590380101</v>
      </c>
      <c r="S41" s="23">
        <v>317821.36410550599</v>
      </c>
      <c r="T41" s="23">
        <v>109840.017950116</v>
      </c>
      <c r="U41" s="23">
        <v>88267.947123490507</v>
      </c>
      <c r="V41" s="23">
        <v>-4763.0442153630902</v>
      </c>
      <c r="W41" s="23">
        <v>84321.337034961398</v>
      </c>
      <c r="X41" s="23">
        <v>69567.176094910494</v>
      </c>
      <c r="Z41" s="72">
        <f t="shared" si="0"/>
        <v>0.17320233322737644</v>
      </c>
      <c r="AA41" s="72">
        <f t="shared" si="1"/>
        <v>5.9233501920149438E-3</v>
      </c>
    </row>
    <row r="42" spans="1:27" ht="12.75" customHeight="1">
      <c r="A42" s="28" t="s">
        <v>70</v>
      </c>
      <c r="B42" s="23">
        <v>27588.648345671001</v>
      </c>
      <c r="C42" s="23">
        <v>11467.7736258778</v>
      </c>
      <c r="D42" s="23">
        <v>73205.621286212001</v>
      </c>
      <c r="E42" s="23">
        <v>15553.1543475338</v>
      </c>
      <c r="F42" s="23">
        <v>19375.629027754901</v>
      </c>
      <c r="G42" s="23">
        <v>119602.17828737901</v>
      </c>
      <c r="H42" s="23">
        <v>43767.6812370814</v>
      </c>
      <c r="I42" s="23">
        <v>14652.7241163666</v>
      </c>
      <c r="J42" s="23">
        <v>19165.1034456446</v>
      </c>
      <c r="K42" s="23">
        <v>27032.3563231765</v>
      </c>
      <c r="L42" s="23">
        <v>41763.362597974403</v>
      </c>
      <c r="M42" s="23">
        <v>64417.560535486002</v>
      </c>
      <c r="N42" s="23">
        <v>64448.544159857003</v>
      </c>
      <c r="O42" s="23">
        <v>275247.33241558698</v>
      </c>
      <c r="P42" s="23">
        <v>422438.15904863598</v>
      </c>
      <c r="Q42" s="23">
        <v>77272.202226100402</v>
      </c>
      <c r="R42" s="24">
        <v>499710.361274736</v>
      </c>
      <c r="S42" s="23">
        <v>308544.14083154401</v>
      </c>
      <c r="T42" s="23">
        <v>89562.243773003604</v>
      </c>
      <c r="U42" s="23">
        <v>85393.5952105904</v>
      </c>
      <c r="V42" s="23">
        <v>773.339880825617</v>
      </c>
      <c r="W42" s="23">
        <v>77093.844659099996</v>
      </c>
      <c r="X42" s="23">
        <v>61656.803080327198</v>
      </c>
      <c r="Z42" s="72">
        <f t="shared" si="0"/>
        <v>0.17274657029148346</v>
      </c>
      <c r="AA42" s="72">
        <f t="shared" si="1"/>
        <v>3.3655403860151489E-3</v>
      </c>
    </row>
    <row r="43" spans="1:27" ht="12.75" customHeight="1">
      <c r="A43" s="28" t="s">
        <v>71</v>
      </c>
      <c r="B43" s="23">
        <v>27174.0043286908</v>
      </c>
      <c r="C43" s="23">
        <v>14011.6551920699</v>
      </c>
      <c r="D43" s="23">
        <v>82985.755845361098</v>
      </c>
      <c r="E43" s="23">
        <v>15839.8774315507</v>
      </c>
      <c r="F43" s="23">
        <v>20891.423888869998</v>
      </c>
      <c r="G43" s="23">
        <v>133728.712357852</v>
      </c>
      <c r="H43" s="23">
        <v>49113.894987627304</v>
      </c>
      <c r="I43" s="23">
        <v>15870.138454337401</v>
      </c>
      <c r="J43" s="23">
        <v>20385.307695644598</v>
      </c>
      <c r="K43" s="23">
        <v>30032.9640737234</v>
      </c>
      <c r="L43" s="23">
        <v>42496.686225123201</v>
      </c>
      <c r="M43" s="23">
        <v>66939.471542085899</v>
      </c>
      <c r="N43" s="23">
        <v>69929.188680035804</v>
      </c>
      <c r="O43" s="23">
        <v>294767.65165857697</v>
      </c>
      <c r="P43" s="23">
        <v>455670.36834511999</v>
      </c>
      <c r="Q43" s="23">
        <v>79887.047887981404</v>
      </c>
      <c r="R43" s="24">
        <v>535557.41623310104</v>
      </c>
      <c r="S43" s="23">
        <v>321751.90058010397</v>
      </c>
      <c r="T43" s="23">
        <v>95934.700821118502</v>
      </c>
      <c r="U43" s="23">
        <v>92729.2022463217</v>
      </c>
      <c r="V43" s="23">
        <v>7349.1849854295397</v>
      </c>
      <c r="W43" s="23">
        <v>82694.477180846807</v>
      </c>
      <c r="X43" s="23">
        <v>64902.0495807189</v>
      </c>
      <c r="Z43" s="72">
        <f t="shared" si="0"/>
        <v>0.17279719966921278</v>
      </c>
      <c r="AA43" s="72">
        <f t="shared" si="1"/>
        <v>2.269424642699162E-3</v>
      </c>
    </row>
    <row r="44" spans="1:27" ht="12.75" customHeight="1">
      <c r="A44" s="28" t="s">
        <v>72</v>
      </c>
      <c r="B44" s="23">
        <v>26472.211715874098</v>
      </c>
      <c r="C44" s="23">
        <v>15738.569954962501</v>
      </c>
      <c r="D44" s="23">
        <v>82048.034570789998</v>
      </c>
      <c r="E44" s="23">
        <v>15402.818603047401</v>
      </c>
      <c r="F44" s="23">
        <v>22006.115344396199</v>
      </c>
      <c r="G44" s="23">
        <v>135195.53847319601</v>
      </c>
      <c r="H44" s="23">
        <v>50937.755523026703</v>
      </c>
      <c r="I44" s="23">
        <v>16563.563692263098</v>
      </c>
      <c r="J44" s="23">
        <v>21273.040607931402</v>
      </c>
      <c r="K44" s="23">
        <v>36351.226624413597</v>
      </c>
      <c r="L44" s="23">
        <v>43261.7872881289</v>
      </c>
      <c r="M44" s="23">
        <v>68985.971453389197</v>
      </c>
      <c r="N44" s="23">
        <v>71455.373780479</v>
      </c>
      <c r="O44" s="23">
        <v>308828.718969632</v>
      </c>
      <c r="P44" s="23">
        <v>470496.46915870201</v>
      </c>
      <c r="Q44" s="23">
        <v>82362.685238055696</v>
      </c>
      <c r="R44" s="24">
        <v>552859.15439675795</v>
      </c>
      <c r="S44" s="23">
        <v>332896.02695450903</v>
      </c>
      <c r="T44" s="23">
        <v>99485.463917229194</v>
      </c>
      <c r="U44" s="23">
        <v>96633.964373925293</v>
      </c>
      <c r="V44" s="23">
        <v>1882.14808590448</v>
      </c>
      <c r="W44" s="23">
        <v>88086.485984434898</v>
      </c>
      <c r="X44" s="23">
        <v>66124.934919245396</v>
      </c>
      <c r="Z44" s="72">
        <f t="shared" si="0"/>
        <v>0.17172023331410421</v>
      </c>
      <c r="AA44" s="72">
        <f t="shared" si="1"/>
        <v>2.479428224655245E-3</v>
      </c>
    </row>
    <row r="45" spans="1:27" ht="12.75" customHeight="1">
      <c r="A45" s="28" t="s">
        <v>73</v>
      </c>
      <c r="B45" s="23">
        <v>19722.685609764001</v>
      </c>
      <c r="C45" s="23">
        <v>16805.111227089801</v>
      </c>
      <c r="D45" s="23">
        <v>81667.438297636996</v>
      </c>
      <c r="E45" s="23">
        <v>15389.689617868</v>
      </c>
      <c r="F45" s="23">
        <v>22297.571738978899</v>
      </c>
      <c r="G45" s="23">
        <v>136159.810881574</v>
      </c>
      <c r="H45" s="23">
        <v>54426.538252265003</v>
      </c>
      <c r="I45" s="23">
        <v>17189.8737370329</v>
      </c>
      <c r="J45" s="23">
        <v>23209.168250779701</v>
      </c>
      <c r="K45" s="23">
        <v>38103.322978686803</v>
      </c>
      <c r="L45" s="23">
        <v>44296.403888773399</v>
      </c>
      <c r="M45" s="23">
        <v>71808.796469038905</v>
      </c>
      <c r="N45" s="23">
        <v>89296.803379627803</v>
      </c>
      <c r="O45" s="23">
        <v>338330.90695620503</v>
      </c>
      <c r="P45" s="23">
        <v>494213.40344754199</v>
      </c>
      <c r="Q45" s="23">
        <v>88244.164647862694</v>
      </c>
      <c r="R45" s="24">
        <v>582457.568095405</v>
      </c>
      <c r="S45" s="23">
        <v>350103.84163384401</v>
      </c>
      <c r="T45" s="23">
        <v>125041.031488648</v>
      </c>
      <c r="U45" s="23">
        <v>95462.108169162093</v>
      </c>
      <c r="V45" s="23">
        <v>-6777.0129521599602</v>
      </c>
      <c r="W45" s="23">
        <v>83005.392175618705</v>
      </c>
      <c r="X45" s="23">
        <v>64377.792419708501</v>
      </c>
      <c r="Z45" s="72">
        <f t="shared" si="0"/>
        <v>0.1705618325386547</v>
      </c>
      <c r="AA45" s="72">
        <f t="shared" si="1"/>
        <v>1.487000390908383E-3</v>
      </c>
    </row>
    <row r="46" spans="1:27" ht="12.75" customHeight="1">
      <c r="A46" s="28" t="s">
        <v>74</v>
      </c>
      <c r="B46" s="23">
        <v>28065.405064631399</v>
      </c>
      <c r="C46" s="23">
        <v>17529.2403877586</v>
      </c>
      <c r="D46" s="23">
        <v>73622.925488941706</v>
      </c>
      <c r="E46" s="23">
        <v>16216.027868281401</v>
      </c>
      <c r="F46" s="23">
        <v>20721.471481954199</v>
      </c>
      <c r="G46" s="23">
        <v>128089.66522693601</v>
      </c>
      <c r="H46" s="23">
        <v>51574.694383877999</v>
      </c>
      <c r="I46" s="23">
        <v>17057.916722574199</v>
      </c>
      <c r="J46" s="23">
        <v>19509.100252133201</v>
      </c>
      <c r="K46" s="23">
        <v>33447.359573861402</v>
      </c>
      <c r="L46" s="23">
        <v>44169.8476673728</v>
      </c>
      <c r="M46" s="23">
        <v>74288.810453277198</v>
      </c>
      <c r="N46" s="23">
        <v>73083.949984631894</v>
      </c>
      <c r="O46" s="23">
        <v>313131.67903772899</v>
      </c>
      <c r="P46" s="23">
        <v>469286.749329296</v>
      </c>
      <c r="Q46" s="23">
        <v>84983.719745445604</v>
      </c>
      <c r="R46" s="24">
        <v>554270.46907474205</v>
      </c>
      <c r="S46" s="23">
        <v>345001.78320635599</v>
      </c>
      <c r="T46" s="23">
        <v>100991.55733942401</v>
      </c>
      <c r="U46" s="23">
        <v>96723.074806432604</v>
      </c>
      <c r="V46" s="23">
        <v>-1707.01348206958</v>
      </c>
      <c r="W46" s="23">
        <v>76049.394627281596</v>
      </c>
      <c r="X46" s="23">
        <v>62788.327422683004</v>
      </c>
      <c r="Z46" s="72">
        <f t="shared" si="0"/>
        <v>0.17147126000636762</v>
      </c>
      <c r="AA46" s="72">
        <f t="shared" si="1"/>
        <v>3.3584632409276982E-4</v>
      </c>
    </row>
    <row r="47" spans="1:27" ht="12.75" customHeight="1">
      <c r="A47" s="28" t="s">
        <v>75</v>
      </c>
      <c r="B47" s="23">
        <v>26201.071487346599</v>
      </c>
      <c r="C47" s="23">
        <v>16718.532281584601</v>
      </c>
      <c r="D47" s="23">
        <v>84940.8545838071</v>
      </c>
      <c r="E47" s="23">
        <v>16347.990373189699</v>
      </c>
      <c r="F47" s="23">
        <v>21262.4499314608</v>
      </c>
      <c r="G47" s="23">
        <v>139269.827170042</v>
      </c>
      <c r="H47" s="23">
        <v>54869.874304103701</v>
      </c>
      <c r="I47" s="23">
        <v>17325.289718750999</v>
      </c>
      <c r="J47" s="23">
        <v>21283.322949671801</v>
      </c>
      <c r="K47" s="23">
        <v>35790.620507925603</v>
      </c>
      <c r="L47" s="23">
        <v>44953.0335259442</v>
      </c>
      <c r="M47" s="23">
        <v>78171.1755057298</v>
      </c>
      <c r="N47" s="23">
        <v>78270.144225864206</v>
      </c>
      <c r="O47" s="23">
        <v>330663.46073798998</v>
      </c>
      <c r="P47" s="23">
        <v>496134.35939537903</v>
      </c>
      <c r="Q47" s="23">
        <v>85842.501539594901</v>
      </c>
      <c r="R47" s="24">
        <v>581976.86093497404</v>
      </c>
      <c r="S47" s="23">
        <v>355817.06763667503</v>
      </c>
      <c r="T47" s="23">
        <v>105728.718758488</v>
      </c>
      <c r="U47" s="23">
        <v>100732.555360927</v>
      </c>
      <c r="V47" s="23">
        <v>6668.7253951848797</v>
      </c>
      <c r="W47" s="23">
        <v>79740.012752516195</v>
      </c>
      <c r="X47" s="23">
        <v>66710.2189688168</v>
      </c>
      <c r="Z47" s="72">
        <f t="shared" si="0"/>
        <v>0.1714905209392614</v>
      </c>
      <c r="AA47" s="72">
        <f t="shared" si="1"/>
        <v>2.9427762244341808E-5</v>
      </c>
    </row>
    <row r="48" spans="1:27" ht="12.75" customHeight="1">
      <c r="A48" s="28" t="s">
        <v>76</v>
      </c>
      <c r="B48" s="23">
        <v>28661.8811509179</v>
      </c>
      <c r="C48" s="23">
        <v>20059.373870302301</v>
      </c>
      <c r="D48" s="23">
        <v>89552.884660015494</v>
      </c>
      <c r="E48" s="23">
        <v>16679.445849167401</v>
      </c>
      <c r="F48" s="23">
        <v>23379.6267715053</v>
      </c>
      <c r="G48" s="23">
        <v>149671.33115099001</v>
      </c>
      <c r="H48" s="23">
        <v>58949.647007661297</v>
      </c>
      <c r="I48" s="23">
        <v>17975.402808636001</v>
      </c>
      <c r="J48" s="23">
        <v>22996.4179768799</v>
      </c>
      <c r="K48" s="23">
        <v>37177.213436626997</v>
      </c>
      <c r="L48" s="23">
        <v>46213.154751661503</v>
      </c>
      <c r="M48" s="23">
        <v>83916.995311076898</v>
      </c>
      <c r="N48" s="23">
        <v>82327.900045293194</v>
      </c>
      <c r="O48" s="23">
        <v>349556.73133783601</v>
      </c>
      <c r="P48" s="23">
        <v>527889.94363974396</v>
      </c>
      <c r="Q48" s="23">
        <v>89957.767416939707</v>
      </c>
      <c r="R48" s="24">
        <v>617847.71105668403</v>
      </c>
      <c r="S48" s="23">
        <v>368733.923945104</v>
      </c>
      <c r="T48" s="23">
        <v>111875.358475172</v>
      </c>
      <c r="U48" s="23">
        <v>108368.109698299</v>
      </c>
      <c r="V48" s="23">
        <v>6820.3267068864097</v>
      </c>
      <c r="W48" s="23">
        <v>98607.730663631897</v>
      </c>
      <c r="X48" s="23">
        <v>76557.738432408602</v>
      </c>
      <c r="Z48" s="72">
        <f t="shared" si="0"/>
        <v>0.17174269753710983</v>
      </c>
      <c r="AA48" s="72">
        <f t="shared" si="1"/>
        <v>2.1420556285429455E-3</v>
      </c>
    </row>
    <row r="49" spans="1:27" ht="12.75" customHeight="1">
      <c r="A49" s="28" t="s">
        <v>77</v>
      </c>
      <c r="B49" s="23">
        <v>22365.662297104202</v>
      </c>
      <c r="C49" s="23">
        <v>17705.503460354499</v>
      </c>
      <c r="D49" s="23">
        <v>91831.325267235705</v>
      </c>
      <c r="E49" s="23">
        <v>16975.2659093615</v>
      </c>
      <c r="F49" s="23">
        <v>23738.5018150797</v>
      </c>
      <c r="G49" s="23">
        <v>150250.59645203099</v>
      </c>
      <c r="H49" s="23">
        <v>63230.414304357</v>
      </c>
      <c r="I49" s="23">
        <v>18271.030750038801</v>
      </c>
      <c r="J49" s="23">
        <v>25192.348821315401</v>
      </c>
      <c r="K49" s="23">
        <v>41052.696481586303</v>
      </c>
      <c r="L49" s="23">
        <v>47640.784055021802</v>
      </c>
      <c r="M49" s="23">
        <v>88037.628729915901</v>
      </c>
      <c r="N49" s="23">
        <v>99937.795744210394</v>
      </c>
      <c r="O49" s="23">
        <v>383362.69888644502</v>
      </c>
      <c r="P49" s="23">
        <v>555978.95763558103</v>
      </c>
      <c r="Q49" s="23">
        <v>99375.941298019898</v>
      </c>
      <c r="R49" s="24">
        <v>655354.89893360098</v>
      </c>
      <c r="S49" s="23">
        <v>386662.77521186601</v>
      </c>
      <c r="T49" s="23">
        <v>140137.535426916</v>
      </c>
      <c r="U49" s="23">
        <v>108849.81013434099</v>
      </c>
      <c r="V49" s="23">
        <v>2823.4413799993599</v>
      </c>
      <c r="W49" s="23">
        <v>91944.811956570396</v>
      </c>
      <c r="X49" s="23">
        <v>75063.475176091495</v>
      </c>
      <c r="Z49" s="72">
        <f t="shared" si="0"/>
        <v>0.17210299459469133</v>
      </c>
      <c r="AA49" s="72">
        <f t="shared" si="1"/>
        <v>6.0617486827724094E-3</v>
      </c>
    </row>
    <row r="50" spans="1:27" ht="12.75" customHeight="1">
      <c r="A50" s="28" t="s">
        <v>78</v>
      </c>
      <c r="B50" s="23">
        <v>34345.972354580401</v>
      </c>
      <c r="C50" s="23">
        <v>15539.2136264565</v>
      </c>
      <c r="D50" s="23">
        <v>84400.432304113798</v>
      </c>
      <c r="E50" s="23">
        <v>17300.793458156899</v>
      </c>
      <c r="F50" s="23">
        <v>23803.3569484691</v>
      </c>
      <c r="G50" s="23">
        <v>141043.79633719599</v>
      </c>
      <c r="H50" s="23">
        <v>59837.610734653303</v>
      </c>
      <c r="I50" s="23">
        <v>18937.243347864201</v>
      </c>
      <c r="J50" s="23">
        <v>22182.910387592499</v>
      </c>
      <c r="K50" s="23">
        <v>42874.376671208702</v>
      </c>
      <c r="L50" s="23">
        <v>48637.811549806996</v>
      </c>
      <c r="M50" s="23">
        <v>84981.295289219794</v>
      </c>
      <c r="N50" s="23">
        <v>86020.311456228796</v>
      </c>
      <c r="O50" s="23">
        <v>363471.559436574</v>
      </c>
      <c r="P50" s="23">
        <v>538861.32812835102</v>
      </c>
      <c r="Q50" s="23">
        <v>92561.680544249</v>
      </c>
      <c r="R50" s="24">
        <v>631423.00867260003</v>
      </c>
      <c r="S50" s="23">
        <v>384998.91357266402</v>
      </c>
      <c r="T50" s="23">
        <v>114488.859469741</v>
      </c>
      <c r="U50" s="23">
        <v>109266.954238342</v>
      </c>
      <c r="V50" s="23">
        <v>13576.1322927976</v>
      </c>
      <c r="W50" s="23">
        <v>85082.493181621801</v>
      </c>
      <c r="X50" s="23">
        <v>75990.3440825656</v>
      </c>
      <c r="Z50" s="72">
        <f t="shared" si="0"/>
        <v>0.17180769058872647</v>
      </c>
      <c r="AA50" s="72">
        <f t="shared" si="1"/>
        <v>1.2019864863845035E-2</v>
      </c>
    </row>
    <row r="51" spans="1:27" ht="12.75" customHeight="1">
      <c r="A51" s="28" t="s">
        <v>79</v>
      </c>
      <c r="B51" s="23">
        <v>32717.998501949402</v>
      </c>
      <c r="C51" s="23">
        <v>15624.034312448201</v>
      </c>
      <c r="D51" s="23">
        <v>95963.633449689005</v>
      </c>
      <c r="E51" s="23">
        <v>17904.831850795901</v>
      </c>
      <c r="F51" s="23">
        <v>25939.461917245801</v>
      </c>
      <c r="G51" s="23">
        <v>155431.96153017899</v>
      </c>
      <c r="H51" s="23">
        <v>65939.129977387202</v>
      </c>
      <c r="I51" s="23">
        <v>20378.007522493499</v>
      </c>
      <c r="J51" s="23">
        <v>24197.502569411699</v>
      </c>
      <c r="K51" s="23">
        <v>44552.964952673101</v>
      </c>
      <c r="L51" s="23">
        <v>50965.164561063801</v>
      </c>
      <c r="M51" s="23">
        <v>88038.928543200804</v>
      </c>
      <c r="N51" s="23">
        <v>91842.9118959599</v>
      </c>
      <c r="O51" s="23">
        <v>385914.61002219003</v>
      </c>
      <c r="P51" s="23">
        <v>574064.57005431806</v>
      </c>
      <c r="Q51" s="23">
        <v>96590.134630189103</v>
      </c>
      <c r="R51" s="24">
        <v>670654.70468450699</v>
      </c>
      <c r="S51" s="23">
        <v>400751.24083105102</v>
      </c>
      <c r="T51" s="23">
        <v>123655.17682843099</v>
      </c>
      <c r="U51" s="23">
        <v>119166.97193332099</v>
      </c>
      <c r="V51" s="23">
        <v>15015.3998725775</v>
      </c>
      <c r="W51" s="23">
        <v>89592.764106449293</v>
      </c>
      <c r="X51" s="23">
        <v>77526.848887322296</v>
      </c>
      <c r="Z51" s="72">
        <f t="shared" si="0"/>
        <v>0.1730498392598431</v>
      </c>
      <c r="AA51" s="72">
        <f t="shared" si="1"/>
        <v>1.4847043991918517E-2</v>
      </c>
    </row>
    <row r="52" spans="1:27" ht="12.75" customHeight="1">
      <c r="A52" s="28" t="s">
        <v>80</v>
      </c>
      <c r="B52" s="23">
        <v>29821.225516556198</v>
      </c>
      <c r="C52" s="23">
        <v>17138.385972731499</v>
      </c>
      <c r="D52" s="23">
        <v>104394.214763336</v>
      </c>
      <c r="E52" s="23">
        <v>17162.7652181265</v>
      </c>
      <c r="F52" s="23">
        <v>28016.249485456501</v>
      </c>
      <c r="G52" s="23">
        <v>166711.61543965101</v>
      </c>
      <c r="H52" s="23">
        <v>70578.686642056404</v>
      </c>
      <c r="I52" s="23">
        <v>22285.3751866286</v>
      </c>
      <c r="J52" s="23">
        <v>25601.10225407</v>
      </c>
      <c r="K52" s="23">
        <v>41054.325080608898</v>
      </c>
      <c r="L52" s="23">
        <v>51329.879526060096</v>
      </c>
      <c r="M52" s="23">
        <v>90475.365240743806</v>
      </c>
      <c r="N52" s="23">
        <v>91666.605072310398</v>
      </c>
      <c r="O52" s="23">
        <v>392991.33900247799</v>
      </c>
      <c r="P52" s="23">
        <v>589524.17995868495</v>
      </c>
      <c r="Q52" s="23">
        <v>102321.73833526899</v>
      </c>
      <c r="R52" s="24">
        <v>691845.91829395399</v>
      </c>
      <c r="S52" s="23">
        <v>410354.14268720301</v>
      </c>
      <c r="T52" s="23">
        <v>125131.29112968899</v>
      </c>
      <c r="U52" s="23">
        <v>129920.684179344</v>
      </c>
      <c r="V52" s="23">
        <v>16545.579257175501</v>
      </c>
      <c r="W52" s="23">
        <v>95806.491142880099</v>
      </c>
      <c r="X52" s="23">
        <v>85912.270102338094</v>
      </c>
      <c r="Z52" s="72">
        <f t="shared" si="0"/>
        <v>0.17635156707446761</v>
      </c>
      <c r="AA52" s="72">
        <f t="shared" si="1"/>
        <v>1.8103250469464864E-2</v>
      </c>
    </row>
    <row r="53" spans="1:27" ht="12.75" customHeight="1">
      <c r="A53" s="28" t="s">
        <v>81</v>
      </c>
      <c r="B53" s="23">
        <v>23266.513626914199</v>
      </c>
      <c r="C53" s="23">
        <v>20285.706088363699</v>
      </c>
      <c r="D53" s="23">
        <v>100274.939482862</v>
      </c>
      <c r="E53" s="23">
        <v>17210.959472920698</v>
      </c>
      <c r="F53" s="23">
        <v>28112.1816488285</v>
      </c>
      <c r="G53" s="23">
        <v>165883.786692975</v>
      </c>
      <c r="H53" s="23">
        <v>74443.1026459032</v>
      </c>
      <c r="I53" s="23">
        <v>24291.0739430137</v>
      </c>
      <c r="J53" s="23">
        <v>30380.754788925598</v>
      </c>
      <c r="K53" s="23">
        <v>41694.073295509297</v>
      </c>
      <c r="L53" s="23">
        <v>53264.944363069102</v>
      </c>
      <c r="M53" s="23">
        <v>96273.590926835503</v>
      </c>
      <c r="N53" s="23">
        <v>107580.351575501</v>
      </c>
      <c r="O53" s="23">
        <v>427927.89153875702</v>
      </c>
      <c r="P53" s="23">
        <v>617078.19185864599</v>
      </c>
      <c r="Q53" s="23">
        <v>109261.106490294</v>
      </c>
      <c r="R53" s="24">
        <v>726339.29834893905</v>
      </c>
      <c r="S53" s="23">
        <v>432651.71290908603</v>
      </c>
      <c r="T53" s="23">
        <v>152023.74257213899</v>
      </c>
      <c r="U53" s="23">
        <v>131177.41964899201</v>
      </c>
      <c r="V53" s="23">
        <v>4468.6285774482403</v>
      </c>
      <c r="W53" s="23">
        <v>92066.061569049096</v>
      </c>
      <c r="X53" s="23">
        <v>86048.2669277737</v>
      </c>
      <c r="Z53" s="72">
        <f t="shared" si="0"/>
        <v>0.17995761534713078</v>
      </c>
      <c r="AA53" s="72">
        <f t="shared" si="1"/>
        <v>1.8235641655418522E-2</v>
      </c>
    </row>
    <row r="54" spans="1:27" ht="12.75" customHeight="1">
      <c r="A54" s="28" t="s">
        <v>82</v>
      </c>
      <c r="B54" s="23">
        <v>42412.681538470402</v>
      </c>
      <c r="C54" s="23">
        <v>18051.192997863</v>
      </c>
      <c r="D54" s="23">
        <v>90223.454935288493</v>
      </c>
      <c r="E54" s="23">
        <v>17135.675444803299</v>
      </c>
      <c r="F54" s="23">
        <v>25875.316010417399</v>
      </c>
      <c r="G54" s="23">
        <v>151285.63938837199</v>
      </c>
      <c r="H54" s="23">
        <v>69266.160640974893</v>
      </c>
      <c r="I54" s="23">
        <v>24697.990920050499</v>
      </c>
      <c r="J54" s="23">
        <v>25926.582761707999</v>
      </c>
      <c r="K54" s="23">
        <v>44720.098396540903</v>
      </c>
      <c r="L54" s="23">
        <v>53366.723806205999</v>
      </c>
      <c r="M54" s="23">
        <v>93651.898641768901</v>
      </c>
      <c r="N54" s="23">
        <v>94334.965875549795</v>
      </c>
      <c r="O54" s="23">
        <v>405964.42104279902</v>
      </c>
      <c r="P54" s="23">
        <v>599662.741969642</v>
      </c>
      <c r="Q54" s="23">
        <v>112392.491452385</v>
      </c>
      <c r="R54" s="24">
        <v>712055.23342202697</v>
      </c>
      <c r="S54" s="23">
        <v>433753.05407260102</v>
      </c>
      <c r="T54" s="23">
        <v>128393.786984853</v>
      </c>
      <c r="U54" s="23">
        <v>132371.399836939</v>
      </c>
      <c r="V54" s="23">
        <v>23503.7106507875</v>
      </c>
      <c r="W54" s="23">
        <v>80423.134913812304</v>
      </c>
      <c r="X54" s="23">
        <v>86389.8530369652</v>
      </c>
      <c r="Z54" s="72">
        <f t="shared" si="0"/>
        <v>0.18302594252031448</v>
      </c>
      <c r="AA54" s="72">
        <f t="shared" si="1"/>
        <v>2.125510419661342E-2</v>
      </c>
    </row>
    <row r="55" spans="1:27" ht="12.75" customHeight="1">
      <c r="A55" s="28" t="s">
        <v>83</v>
      </c>
      <c r="B55" s="23">
        <v>43288.9708460447</v>
      </c>
      <c r="C55" s="23">
        <v>21446.881916178299</v>
      </c>
      <c r="D55" s="23">
        <v>109761.78624452899</v>
      </c>
      <c r="E55" s="23">
        <v>17550.695091929501</v>
      </c>
      <c r="F55" s="23">
        <v>27854.133898068001</v>
      </c>
      <c r="G55" s="23">
        <v>176613.49715070499</v>
      </c>
      <c r="H55" s="23">
        <v>78837.953841866896</v>
      </c>
      <c r="I55" s="23">
        <v>25858.316945984101</v>
      </c>
      <c r="J55" s="23">
        <v>27408.9888201951</v>
      </c>
      <c r="K55" s="23">
        <v>41225.230515121999</v>
      </c>
      <c r="L55" s="23">
        <v>54894.239333951897</v>
      </c>
      <c r="M55" s="23">
        <v>99046.035633330597</v>
      </c>
      <c r="N55" s="23">
        <v>104315.283164598</v>
      </c>
      <c r="O55" s="23">
        <v>431586.04825504799</v>
      </c>
      <c r="P55" s="23">
        <v>651488.51625179697</v>
      </c>
      <c r="Q55" s="23">
        <v>118036.65925679699</v>
      </c>
      <c r="R55" s="24">
        <v>769525.17550859402</v>
      </c>
      <c r="S55" s="23">
        <v>456472.65171168197</v>
      </c>
      <c r="T55" s="23">
        <v>139782.60215829901</v>
      </c>
      <c r="U55" s="23">
        <v>147732.452854665</v>
      </c>
      <c r="V55" s="23">
        <v>25908.972118408601</v>
      </c>
      <c r="W55" s="23">
        <v>98350.079881442798</v>
      </c>
      <c r="X55" s="23">
        <v>98721.583215903695</v>
      </c>
      <c r="Z55" s="72">
        <f t="shared" si="0"/>
        <v>0.18663644804496959</v>
      </c>
      <c r="AA55" s="72">
        <f t="shared" si="1"/>
        <v>2.42870975442682E-2</v>
      </c>
    </row>
    <row r="56" spans="1:27" ht="12.75" customHeight="1">
      <c r="A56" s="28" t="s">
        <v>84</v>
      </c>
      <c r="B56" s="23">
        <v>34034.671112816301</v>
      </c>
      <c r="C56" s="23">
        <v>30534.1722812884</v>
      </c>
      <c r="D56" s="23">
        <v>126929.139812642</v>
      </c>
      <c r="E56" s="23">
        <v>16667.927692015699</v>
      </c>
      <c r="F56" s="23">
        <v>30724.9289644827</v>
      </c>
      <c r="G56" s="23">
        <v>204856.168750429</v>
      </c>
      <c r="H56" s="23">
        <v>87103.893513986302</v>
      </c>
      <c r="I56" s="23">
        <v>27144.432181310101</v>
      </c>
      <c r="J56" s="23">
        <v>27850.274686710101</v>
      </c>
      <c r="K56" s="23">
        <v>44019.516497522403</v>
      </c>
      <c r="L56" s="23">
        <v>56666.537667091499</v>
      </c>
      <c r="M56" s="23">
        <v>101652.430043015</v>
      </c>
      <c r="N56" s="23">
        <v>104414.701844364</v>
      </c>
      <c r="O56" s="23">
        <v>448851.78643400001</v>
      </c>
      <c r="P56" s="23">
        <v>687742.62629724503</v>
      </c>
      <c r="Q56" s="23">
        <v>124859.972952714</v>
      </c>
      <c r="R56" s="24">
        <v>812602.59924996004</v>
      </c>
      <c r="S56" s="23">
        <v>480468.43038046401</v>
      </c>
      <c r="T56" s="23">
        <v>144804.72256835701</v>
      </c>
      <c r="U56" s="23">
        <v>168885.98307790299</v>
      </c>
      <c r="V56" s="23">
        <v>17306.768091592301</v>
      </c>
      <c r="W56" s="23">
        <v>115426.576249773</v>
      </c>
      <c r="X56" s="23">
        <v>114289.88111813</v>
      </c>
      <c r="Z56" s="72">
        <f t="shared" si="0"/>
        <v>0.19207514348241708</v>
      </c>
      <c r="AA56" s="72">
        <f t="shared" si="1"/>
        <v>2.3568135644735359E-2</v>
      </c>
    </row>
    <row r="57" spans="1:27" ht="12.75" customHeight="1">
      <c r="A57" s="28" t="s">
        <v>85</v>
      </c>
      <c r="B57" s="23">
        <v>22314.856502668899</v>
      </c>
      <c r="C57" s="23">
        <v>30255.8728046703</v>
      </c>
      <c r="D57" s="23">
        <v>107064.139007541</v>
      </c>
      <c r="E57" s="23">
        <v>17484.281771251499</v>
      </c>
      <c r="F57" s="23">
        <v>30347.581127031801</v>
      </c>
      <c r="G57" s="23">
        <v>185151.87471049401</v>
      </c>
      <c r="H57" s="23">
        <v>86900.952003172293</v>
      </c>
      <c r="I57" s="23">
        <v>26811.949952655301</v>
      </c>
      <c r="J57" s="23">
        <v>33448.413731387103</v>
      </c>
      <c r="K57" s="23">
        <v>40854.434590814599</v>
      </c>
      <c r="L57" s="23">
        <v>56371.9291927507</v>
      </c>
      <c r="M57" s="23">
        <v>104571.68568188501</v>
      </c>
      <c r="N57" s="23">
        <v>131157.72911548801</v>
      </c>
      <c r="O57" s="23">
        <v>480117.094268154</v>
      </c>
      <c r="P57" s="23">
        <v>687583.82548131701</v>
      </c>
      <c r="Q57" s="23">
        <v>128036.26633810499</v>
      </c>
      <c r="R57" s="24">
        <v>815620.09181942197</v>
      </c>
      <c r="S57" s="23">
        <v>486815.903835256</v>
      </c>
      <c r="T57" s="23">
        <v>172886.90828849099</v>
      </c>
      <c r="U57" s="23">
        <v>153855.74423049201</v>
      </c>
      <c r="V57" s="23">
        <v>2755.2091392112502</v>
      </c>
      <c r="W57" s="23">
        <v>126680.978954971</v>
      </c>
      <c r="X57" s="23">
        <v>127374.65262900099</v>
      </c>
      <c r="Z57" s="72">
        <f t="shared" si="0"/>
        <v>0.1938532957279509</v>
      </c>
      <c r="AA57" s="72">
        <f t="shared" si="1"/>
        <v>2.2340533392612411E-2</v>
      </c>
    </row>
    <row r="58" spans="1:27" ht="12.75" customHeight="1">
      <c r="A58" s="28" t="s">
        <v>86</v>
      </c>
      <c r="B58" s="23">
        <v>41178.018925201999</v>
      </c>
      <c r="C58" s="23">
        <v>17836.562796589998</v>
      </c>
      <c r="D58" s="23">
        <v>87132.885243427605</v>
      </c>
      <c r="E58" s="23">
        <v>16993.721467211599</v>
      </c>
      <c r="F58" s="23">
        <v>30845.756000404199</v>
      </c>
      <c r="G58" s="23">
        <v>152808.92550763299</v>
      </c>
      <c r="H58" s="23">
        <v>77957.005247931505</v>
      </c>
      <c r="I58" s="23">
        <v>25773.3941848471</v>
      </c>
      <c r="J58" s="23">
        <v>27652.376515863201</v>
      </c>
      <c r="K58" s="23">
        <v>42569.500789287697</v>
      </c>
      <c r="L58" s="23">
        <v>58925.324172453198</v>
      </c>
      <c r="M58" s="23">
        <v>106821.481196868</v>
      </c>
      <c r="N58" s="23">
        <v>113419.731190213</v>
      </c>
      <c r="O58" s="23">
        <v>453118.81329746399</v>
      </c>
      <c r="P58" s="23">
        <v>647105.75773029902</v>
      </c>
      <c r="Q58" s="23">
        <v>109021.479473296</v>
      </c>
      <c r="R58" s="24">
        <v>756127.237203595</v>
      </c>
      <c r="S58" s="23">
        <v>474264.00207893102</v>
      </c>
      <c r="T58" s="23">
        <v>150521.307357496</v>
      </c>
      <c r="U58" s="23">
        <v>134944.97924223301</v>
      </c>
      <c r="V58" s="23">
        <v>2750.0171485614001</v>
      </c>
      <c r="W58" s="23">
        <v>87579.418785603804</v>
      </c>
      <c r="X58" s="23">
        <v>93932.487409230496</v>
      </c>
      <c r="Z58" s="72">
        <f t="shared" si="0"/>
        <v>0.19196041044218304</v>
      </c>
      <c r="AA58" s="72">
        <f t="shared" si="1"/>
        <v>1.5447969527821809E-2</v>
      </c>
    </row>
    <row r="59" spans="1:27" ht="12.75" customHeight="1">
      <c r="A59" s="28" t="s">
        <v>87</v>
      </c>
      <c r="B59" s="23">
        <v>40931.041220470201</v>
      </c>
      <c r="C59" s="23">
        <v>11595.990214421099</v>
      </c>
      <c r="D59" s="23">
        <v>106721.744210416</v>
      </c>
      <c r="E59" s="23">
        <v>18371.317109989599</v>
      </c>
      <c r="F59" s="23">
        <v>36319.9040375611</v>
      </c>
      <c r="G59" s="23">
        <v>173008.95557238799</v>
      </c>
      <c r="H59" s="23">
        <v>87871.733947187604</v>
      </c>
      <c r="I59" s="23">
        <v>26530.535617659101</v>
      </c>
      <c r="J59" s="23">
        <v>29510.019664605501</v>
      </c>
      <c r="K59" s="23">
        <v>45328.368873735599</v>
      </c>
      <c r="L59" s="23">
        <v>60414.986205288398</v>
      </c>
      <c r="M59" s="23">
        <v>111988.98756563901</v>
      </c>
      <c r="N59" s="23">
        <v>114138.85721787901</v>
      </c>
      <c r="O59" s="23">
        <v>475783.48909199401</v>
      </c>
      <c r="P59" s="23">
        <v>689723.48588485306</v>
      </c>
      <c r="Q59" s="23">
        <v>113854.20124858699</v>
      </c>
      <c r="R59" s="24">
        <v>803577.68713344005</v>
      </c>
      <c r="S59" s="23">
        <v>504220.38642400398</v>
      </c>
      <c r="T59" s="23">
        <v>150884.67001490999</v>
      </c>
      <c r="U59" s="23">
        <v>147361.915724625</v>
      </c>
      <c r="V59" s="23">
        <v>-3905.4481298256701</v>
      </c>
      <c r="W59" s="23">
        <v>94053.066061513906</v>
      </c>
      <c r="X59" s="23">
        <v>89036.902961786196</v>
      </c>
      <c r="Z59" s="72">
        <f t="shared" si="0"/>
        <v>0.18979371405775081</v>
      </c>
      <c r="AA59" s="72">
        <f t="shared" si="1"/>
        <v>5.9306698678379356E-3</v>
      </c>
    </row>
    <row r="60" spans="1:27" ht="12.75" customHeight="1">
      <c r="A60" s="28" t="s">
        <v>88</v>
      </c>
      <c r="B60" s="23">
        <v>37986.249429826697</v>
      </c>
      <c r="C60" s="23">
        <v>14239.6819475632</v>
      </c>
      <c r="D60" s="23">
        <v>116572.914255535</v>
      </c>
      <c r="E60" s="23">
        <v>19541.9339172164</v>
      </c>
      <c r="F60" s="23">
        <v>42573.433758668099</v>
      </c>
      <c r="G60" s="23">
        <v>192927.96387898299</v>
      </c>
      <c r="H60" s="23">
        <v>95956.498958388998</v>
      </c>
      <c r="I60" s="23">
        <v>27593.479313142001</v>
      </c>
      <c r="J60" s="23">
        <v>30771.739124582298</v>
      </c>
      <c r="K60" s="23">
        <v>50060.168126763703</v>
      </c>
      <c r="L60" s="23">
        <v>62785.7461151678</v>
      </c>
      <c r="M60" s="23">
        <v>117078.607712411</v>
      </c>
      <c r="N60" s="23">
        <v>116226.684767666</v>
      </c>
      <c r="O60" s="23">
        <v>500472.92411812203</v>
      </c>
      <c r="P60" s="23">
        <v>731387.13742693199</v>
      </c>
      <c r="Q60" s="23">
        <v>121456.13604205201</v>
      </c>
      <c r="R60" s="24">
        <v>852843.27346898406</v>
      </c>
      <c r="S60" s="23">
        <v>534397.20997908001</v>
      </c>
      <c r="T60" s="23">
        <v>157479.610970115</v>
      </c>
      <c r="U60" s="23">
        <v>172381.653182009</v>
      </c>
      <c r="V60" s="23">
        <v>-8449.7402784245496</v>
      </c>
      <c r="W60" s="23">
        <v>92891.281657873493</v>
      </c>
      <c r="X60" s="23">
        <v>95856.742041668302</v>
      </c>
      <c r="Z60" s="72">
        <f t="shared" si="0"/>
        <v>0.1885107087926842</v>
      </c>
      <c r="AA60" s="72">
        <f t="shared" si="1"/>
        <v>-2.121934640920582E-3</v>
      </c>
    </row>
    <row r="61" spans="1:27" ht="12.75" customHeight="1">
      <c r="A61" s="28" t="s">
        <v>89</v>
      </c>
      <c r="B61" s="23">
        <v>29117.330424500899</v>
      </c>
      <c r="C61" s="23">
        <v>19032.385041425699</v>
      </c>
      <c r="D61" s="23">
        <v>124849.466290621</v>
      </c>
      <c r="E61" s="23">
        <v>21709.147505582401</v>
      </c>
      <c r="F61" s="23">
        <v>44885.256203366902</v>
      </c>
      <c r="G61" s="23">
        <v>210476.25504099601</v>
      </c>
      <c r="H61" s="23">
        <v>100128.641846492</v>
      </c>
      <c r="I61" s="23">
        <v>29505.160884351801</v>
      </c>
      <c r="J61" s="23">
        <v>34238.854694949398</v>
      </c>
      <c r="K61" s="23">
        <v>49635.232210213202</v>
      </c>
      <c r="L61" s="23">
        <v>65090.923507090498</v>
      </c>
      <c r="M61" s="23">
        <v>119960.53352508201</v>
      </c>
      <c r="N61" s="23">
        <v>143393.52682424101</v>
      </c>
      <c r="O61" s="23">
        <v>541952.87349241995</v>
      </c>
      <c r="P61" s="23">
        <v>781546.45895791706</v>
      </c>
      <c r="Q61" s="23">
        <v>138944.69323606501</v>
      </c>
      <c r="R61" s="24">
        <v>920491.15219398204</v>
      </c>
      <c r="S61" s="23">
        <v>552151.59151798999</v>
      </c>
      <c r="T61" s="23">
        <v>196077.92165748001</v>
      </c>
      <c r="U61" s="23">
        <v>181987.23185113299</v>
      </c>
      <c r="V61" s="23">
        <v>-588.02874031502904</v>
      </c>
      <c r="W61" s="23">
        <v>87156.703495009293</v>
      </c>
      <c r="X61" s="23">
        <v>96294.267587315102</v>
      </c>
      <c r="Z61" s="72">
        <f t="shared" si="0"/>
        <v>0.19101958097194374</v>
      </c>
      <c r="AA61" s="72">
        <f t="shared" si="1"/>
        <v>-3.0582297205713586E-3</v>
      </c>
    </row>
    <row r="62" spans="1:27" ht="12.75" customHeight="1">
      <c r="A62" s="28" t="s">
        <v>90</v>
      </c>
      <c r="B62" s="23">
        <v>43763.529961100299</v>
      </c>
      <c r="C62" s="23">
        <v>20679.453353020501</v>
      </c>
      <c r="D62" s="23">
        <v>107286.474034999</v>
      </c>
      <c r="E62" s="23">
        <v>20020.1867459692</v>
      </c>
      <c r="F62" s="23">
        <v>44725.3212999686</v>
      </c>
      <c r="G62" s="23">
        <v>192711.43543395799</v>
      </c>
      <c r="H62" s="23">
        <v>93764.912117393207</v>
      </c>
      <c r="I62" s="23">
        <v>32668.493932849298</v>
      </c>
      <c r="J62" s="23">
        <v>29055.719433104099</v>
      </c>
      <c r="K62" s="23">
        <v>53714.436728866203</v>
      </c>
      <c r="L62" s="23">
        <v>65789.108688257504</v>
      </c>
      <c r="M62" s="23">
        <v>120515.46990821599</v>
      </c>
      <c r="N62" s="23">
        <v>121077.00922963901</v>
      </c>
      <c r="O62" s="23">
        <v>516585.15003832499</v>
      </c>
      <c r="P62" s="23">
        <v>753060.11543338303</v>
      </c>
      <c r="Q62" s="23">
        <v>133336.29883835901</v>
      </c>
      <c r="R62" s="24">
        <v>886396.41427174199</v>
      </c>
      <c r="S62" s="23">
        <v>546389.78601639904</v>
      </c>
      <c r="T62" s="23">
        <v>163725.95001087099</v>
      </c>
      <c r="U62" s="23">
        <v>177983.05349505701</v>
      </c>
      <c r="V62" s="23">
        <v>12734.963718696299</v>
      </c>
      <c r="W62" s="23">
        <v>86093.470545934804</v>
      </c>
      <c r="X62" s="23">
        <v>100530.80951521599</v>
      </c>
      <c r="Z62" s="72">
        <f t="shared" si="0"/>
        <v>0.19626142139529029</v>
      </c>
      <c r="AA62" s="72">
        <f t="shared" si="1"/>
        <v>-6.0131353658302558E-5</v>
      </c>
    </row>
    <row r="63" spans="1:27" ht="12.75" customHeight="1">
      <c r="A63" s="28" t="s">
        <v>91</v>
      </c>
      <c r="B63" s="23">
        <v>40361.975426232602</v>
      </c>
      <c r="C63" s="23">
        <v>26879.261679817198</v>
      </c>
      <c r="D63" s="23">
        <v>122207.944737094</v>
      </c>
      <c r="E63" s="23">
        <v>20663.374667892898</v>
      </c>
      <c r="F63" s="23">
        <v>51397.198595633097</v>
      </c>
      <c r="G63" s="23">
        <v>221147.779680437</v>
      </c>
      <c r="H63" s="23">
        <v>103673.611573858</v>
      </c>
      <c r="I63" s="23">
        <v>34921.9531285673</v>
      </c>
      <c r="J63" s="23">
        <v>30237.844563932798</v>
      </c>
      <c r="K63" s="23">
        <v>54228.206328929402</v>
      </c>
      <c r="L63" s="23">
        <v>67425.926297489394</v>
      </c>
      <c r="M63" s="23">
        <v>123501.195004478</v>
      </c>
      <c r="N63" s="23">
        <v>126517.55525104</v>
      </c>
      <c r="O63" s="23">
        <v>540506.29214829498</v>
      </c>
      <c r="P63" s="23">
        <v>802016.04725496401</v>
      </c>
      <c r="Q63" s="23">
        <v>142128.485150555</v>
      </c>
      <c r="R63" s="24">
        <v>944144.53240551904</v>
      </c>
      <c r="S63" s="23">
        <v>568565.44940041797</v>
      </c>
      <c r="T63" s="23">
        <v>172803.344132072</v>
      </c>
      <c r="U63" s="23">
        <v>193391.653059387</v>
      </c>
      <c r="V63" s="23">
        <v>15322.9779382424</v>
      </c>
      <c r="W63" s="23">
        <v>104085.425330427</v>
      </c>
      <c r="X63" s="23">
        <v>110024.31745502701</v>
      </c>
      <c r="Z63" s="72">
        <f t="shared" si="0"/>
        <v>0.20137865952792763</v>
      </c>
      <c r="AA63" s="72">
        <f t="shared" si="1"/>
        <v>5.2776998850124239E-3</v>
      </c>
    </row>
    <row r="64" spans="1:27" ht="12.75" customHeight="1">
      <c r="A64" s="28" t="s">
        <v>92</v>
      </c>
      <c r="B64" s="23">
        <v>41883.832184778803</v>
      </c>
      <c r="C64" s="23">
        <v>31516.165913440898</v>
      </c>
      <c r="D64" s="23">
        <v>132753.49743173199</v>
      </c>
      <c r="E64" s="23">
        <v>26280.070569895099</v>
      </c>
      <c r="F64" s="23">
        <v>54980.408255480499</v>
      </c>
      <c r="G64" s="23">
        <v>245530.14217054899</v>
      </c>
      <c r="H64" s="23">
        <v>106645.559428976</v>
      </c>
      <c r="I64" s="23">
        <v>34982.421817933799</v>
      </c>
      <c r="J64" s="23">
        <v>32101.016572771401</v>
      </c>
      <c r="K64" s="23">
        <v>57751.934141074897</v>
      </c>
      <c r="L64" s="23">
        <v>68896.621072270296</v>
      </c>
      <c r="M64" s="23">
        <v>133558.095388271</v>
      </c>
      <c r="N64" s="23">
        <v>128579.107364583</v>
      </c>
      <c r="O64" s="23">
        <v>562514.75578588096</v>
      </c>
      <c r="P64" s="23">
        <v>849928.73014120897</v>
      </c>
      <c r="Q64" s="23">
        <v>148006.03898042199</v>
      </c>
      <c r="R64" s="24">
        <v>997934.76912163105</v>
      </c>
      <c r="S64" s="23">
        <v>596732.42593430402</v>
      </c>
      <c r="T64" s="23">
        <v>179939.940425762</v>
      </c>
      <c r="U64" s="23">
        <v>214813.968475384</v>
      </c>
      <c r="V64" s="23">
        <v>19041.540248707999</v>
      </c>
      <c r="W64" s="23">
        <v>112717.79227716</v>
      </c>
      <c r="X64" s="23">
        <v>125310.898239687</v>
      </c>
      <c r="Z64" s="72">
        <f t="shared" si="0"/>
        <v>0.20490335976007915</v>
      </c>
      <c r="AA64" s="72">
        <f t="shared" si="1"/>
        <v>1.2406472183690707E-2</v>
      </c>
    </row>
    <row r="65" spans="1:27" ht="12.75" customHeight="1">
      <c r="A65" s="28" t="s">
        <v>93</v>
      </c>
      <c r="B65" s="23">
        <v>33922.662427888499</v>
      </c>
      <c r="C65" s="23">
        <v>30890.119053721501</v>
      </c>
      <c r="D65" s="23">
        <v>132104.08379617499</v>
      </c>
      <c r="E65" s="23">
        <v>25950.368016242999</v>
      </c>
      <c r="F65" s="23">
        <v>55824.071848917898</v>
      </c>
      <c r="G65" s="23">
        <v>244768.642715058</v>
      </c>
      <c r="H65" s="23">
        <v>112144.91687977299</v>
      </c>
      <c r="I65" s="23">
        <v>39087.131120649603</v>
      </c>
      <c r="J65" s="23">
        <v>35147.419430192203</v>
      </c>
      <c r="K65" s="23">
        <v>58866.422801129898</v>
      </c>
      <c r="L65" s="23">
        <v>72308.343941982806</v>
      </c>
      <c r="M65" s="23">
        <v>139918.239699036</v>
      </c>
      <c r="N65" s="23">
        <v>161671.32815473701</v>
      </c>
      <c r="O65" s="23">
        <v>619143.80202750105</v>
      </c>
      <c r="P65" s="23">
        <v>897835.10717044701</v>
      </c>
      <c r="Q65" s="23">
        <v>159536.177030664</v>
      </c>
      <c r="R65" s="24">
        <v>1057371.28420111</v>
      </c>
      <c r="S65" s="23">
        <v>628479.33864888095</v>
      </c>
      <c r="T65" s="23">
        <v>222496.76543129599</v>
      </c>
      <c r="U65" s="23">
        <v>211757.32497017199</v>
      </c>
      <c r="V65" s="23">
        <v>2120.5180943549099</v>
      </c>
      <c r="W65" s="23">
        <v>114373.311846479</v>
      </c>
      <c r="X65" s="23">
        <v>121855.97479007101</v>
      </c>
      <c r="Z65" s="72">
        <f t="shared" si="0"/>
        <v>0.20534673650300683</v>
      </c>
      <c r="AA65" s="72">
        <f t="shared" si="1"/>
        <v>1.2666479148561841E-2</v>
      </c>
    </row>
    <row r="66" spans="1:27" ht="12.75" customHeight="1">
      <c r="A66" s="28" t="s">
        <v>94</v>
      </c>
      <c r="B66" s="23">
        <v>53737.170178671302</v>
      </c>
      <c r="C66" s="23">
        <v>32694.941012422601</v>
      </c>
      <c r="D66" s="23">
        <v>119605.599190287</v>
      </c>
      <c r="E66" s="23">
        <v>23627.0911450036</v>
      </c>
      <c r="F66" s="23">
        <v>52706.214426452498</v>
      </c>
      <c r="G66" s="23">
        <v>228633.84577416501</v>
      </c>
      <c r="H66" s="23">
        <v>108842.51855803101</v>
      </c>
      <c r="I66" s="23">
        <v>38459.6035927634</v>
      </c>
      <c r="J66" s="23">
        <v>30694.378657632002</v>
      </c>
      <c r="K66" s="23">
        <v>59178.625861920496</v>
      </c>
      <c r="L66" s="23">
        <v>73849.044196531395</v>
      </c>
      <c r="M66" s="23">
        <v>135234.28525978999</v>
      </c>
      <c r="N66" s="23">
        <v>132561.47891425999</v>
      </c>
      <c r="O66" s="23">
        <v>578819.93504092796</v>
      </c>
      <c r="P66" s="23">
        <v>861190.95099376398</v>
      </c>
      <c r="Q66" s="23">
        <v>155342.511336166</v>
      </c>
      <c r="R66" s="24">
        <v>1016533.46232993</v>
      </c>
      <c r="S66" s="23">
        <v>623594.54987279803</v>
      </c>
      <c r="T66" s="23">
        <v>177784.42283184399</v>
      </c>
      <c r="U66" s="23">
        <v>209992.58686348901</v>
      </c>
      <c r="V66" s="23">
        <v>17753.762201077701</v>
      </c>
      <c r="W66" s="23">
        <v>102541.562468203</v>
      </c>
      <c r="X66" s="23">
        <v>115133.421907482</v>
      </c>
      <c r="Z66" s="72">
        <f t="shared" si="0"/>
        <v>0.20666305529020523</v>
      </c>
      <c r="AA66" s="72">
        <f t="shared" si="1"/>
        <v>1.3505730559016682E-2</v>
      </c>
    </row>
    <row r="67" spans="1:27" ht="12.75" customHeight="1">
      <c r="A67" s="28" t="s">
        <v>95</v>
      </c>
      <c r="B67" s="23">
        <v>53827.218986894499</v>
      </c>
      <c r="C67" s="23">
        <v>39575.724229800297</v>
      </c>
      <c r="D67" s="23">
        <v>129065.754319438</v>
      </c>
      <c r="E67" s="23">
        <v>24332.928240540899</v>
      </c>
      <c r="F67" s="23">
        <v>57420.619423169097</v>
      </c>
      <c r="G67" s="23">
        <v>250395.026212948</v>
      </c>
      <c r="H67" s="23">
        <v>117521.51533692201</v>
      </c>
      <c r="I67" s="23">
        <v>40720.368691774303</v>
      </c>
      <c r="J67" s="23">
        <v>33421.433638470298</v>
      </c>
      <c r="K67" s="23">
        <v>60215.202872516304</v>
      </c>
      <c r="L67" s="23">
        <v>77026.927913769206</v>
      </c>
      <c r="M67" s="23">
        <v>147271.59794836701</v>
      </c>
      <c r="N67" s="23">
        <v>145819.41537187199</v>
      </c>
      <c r="O67" s="23">
        <v>621996.461773691</v>
      </c>
      <c r="P67" s="23">
        <v>926218.70697353396</v>
      </c>
      <c r="Q67" s="23">
        <v>160494.861856134</v>
      </c>
      <c r="R67" s="24">
        <v>1086713.5688296701</v>
      </c>
      <c r="S67" s="23">
        <v>648657.457276006</v>
      </c>
      <c r="T67" s="23">
        <v>199018.03252370999</v>
      </c>
      <c r="U67" s="23">
        <v>220966.91398308999</v>
      </c>
      <c r="V67" s="23">
        <v>24049.242699112401</v>
      </c>
      <c r="W67" s="23">
        <v>123711.19669158899</v>
      </c>
      <c r="X67" s="23">
        <v>129689.274343841</v>
      </c>
      <c r="Z67" s="72">
        <f t="shared" si="0"/>
        <v>0.20620893298008261</v>
      </c>
      <c r="AA67" s="72">
        <f t="shared" si="1"/>
        <v>1.5141098830313702E-2</v>
      </c>
    </row>
    <row r="68" spans="1:27" ht="12.75" customHeight="1">
      <c r="A68" s="28" t="s">
        <v>96</v>
      </c>
      <c r="B68" s="23">
        <v>48551.128209823699</v>
      </c>
      <c r="C68" s="23">
        <v>42122.311480010598</v>
      </c>
      <c r="D68" s="23">
        <v>134761.06530101999</v>
      </c>
      <c r="E68" s="23">
        <v>25326.687660740499</v>
      </c>
      <c r="F68" s="23">
        <v>61174.262469167799</v>
      </c>
      <c r="G68" s="23">
        <v>263384.32691093901</v>
      </c>
      <c r="H68" s="23">
        <v>122824.714645285</v>
      </c>
      <c r="I68" s="23">
        <v>42374.585778774403</v>
      </c>
      <c r="J68" s="23">
        <v>34620.549265408699</v>
      </c>
      <c r="K68" s="23">
        <v>60112.556418489999</v>
      </c>
      <c r="L68" s="23">
        <v>78874.359023561105</v>
      </c>
      <c r="M68" s="23">
        <v>151286.05745865099</v>
      </c>
      <c r="N68" s="23">
        <v>143784.860197111</v>
      </c>
      <c r="O68" s="23">
        <v>633877.682787281</v>
      </c>
      <c r="P68" s="23">
        <v>945813.13790804404</v>
      </c>
      <c r="Q68" s="23">
        <v>166520.77398723501</v>
      </c>
      <c r="R68" s="24">
        <v>1112333.91189528</v>
      </c>
      <c r="S68" s="23">
        <v>668611.759977457</v>
      </c>
      <c r="T68" s="23">
        <v>199027.14176789499</v>
      </c>
      <c r="U68" s="23">
        <v>237136.93116862301</v>
      </c>
      <c r="V68" s="23">
        <v>12077.659965041799</v>
      </c>
      <c r="W68" s="23">
        <v>135788.38208228699</v>
      </c>
      <c r="X68" s="23">
        <v>140307.963066025</v>
      </c>
      <c r="Z68" s="72">
        <f t="shared" si="0"/>
        <v>0.20591237865310741</v>
      </c>
      <c r="AA68" s="72">
        <f t="shared" si="1"/>
        <v>1.3105969826287931E-2</v>
      </c>
    </row>
    <row r="69" spans="1:27" ht="12.75" customHeight="1">
      <c r="A69" s="28" t="s">
        <v>97</v>
      </c>
      <c r="B69" s="23">
        <v>33908.482624610602</v>
      </c>
      <c r="C69" s="23">
        <v>48174.023277766697</v>
      </c>
      <c r="D69" s="23">
        <v>132271.58118925599</v>
      </c>
      <c r="E69" s="23">
        <v>25932.292953715001</v>
      </c>
      <c r="F69" s="23">
        <v>62242.903681210802</v>
      </c>
      <c r="G69" s="23">
        <v>268620.80110194802</v>
      </c>
      <c r="H69" s="23">
        <v>129053.25145976301</v>
      </c>
      <c r="I69" s="23">
        <v>44002.441936687603</v>
      </c>
      <c r="J69" s="23">
        <v>38269.638438488902</v>
      </c>
      <c r="K69" s="23">
        <v>59919.614847073601</v>
      </c>
      <c r="L69" s="23">
        <v>81629.668866138396</v>
      </c>
      <c r="M69" s="23">
        <v>155941.05933319201</v>
      </c>
      <c r="N69" s="23">
        <v>175893.24551675501</v>
      </c>
      <c r="O69" s="23">
        <v>684708.92039809795</v>
      </c>
      <c r="P69" s="23">
        <v>987238.20412465802</v>
      </c>
      <c r="Q69" s="23">
        <v>173562.85282046601</v>
      </c>
      <c r="R69" s="24">
        <v>1160801.05694512</v>
      </c>
      <c r="S69" s="23">
        <v>696950.232873742</v>
      </c>
      <c r="T69" s="23">
        <v>241208.402876551</v>
      </c>
      <c r="U69" s="23">
        <v>233830.56798479601</v>
      </c>
      <c r="V69" s="23">
        <v>-606.664865235158</v>
      </c>
      <c r="W69" s="23">
        <v>139760.858757921</v>
      </c>
      <c r="X69" s="23">
        <v>150342.34068265199</v>
      </c>
      <c r="Z69" s="72">
        <f t="shared" si="0"/>
        <v>0.20608964208334601</v>
      </c>
      <c r="AA69" s="72">
        <f t="shared" si="1"/>
        <v>1.2173068987121496E-2</v>
      </c>
    </row>
    <row r="70" spans="1:27" ht="12.75" customHeight="1">
      <c r="A70" s="28" t="s">
        <v>98</v>
      </c>
      <c r="B70" s="23">
        <v>54314.350152786399</v>
      </c>
      <c r="C70" s="23">
        <v>42105.472419969301</v>
      </c>
      <c r="D70" s="23">
        <v>118705.876371352</v>
      </c>
      <c r="E70" s="23">
        <v>25715.703577701599</v>
      </c>
      <c r="F70" s="23">
        <v>61616.761117704998</v>
      </c>
      <c r="G70" s="23">
        <v>248143.813486728</v>
      </c>
      <c r="H70" s="23">
        <v>123510.653460047</v>
      </c>
      <c r="I70" s="23">
        <v>41946.3898498993</v>
      </c>
      <c r="J70" s="23">
        <v>34659.601362673697</v>
      </c>
      <c r="K70" s="23">
        <v>70986.699005561197</v>
      </c>
      <c r="L70" s="23">
        <v>86324.125638103695</v>
      </c>
      <c r="M70" s="23">
        <v>157475.334292018</v>
      </c>
      <c r="N70" s="23">
        <v>144659.83811332699</v>
      </c>
      <c r="O70" s="23">
        <v>659562.64172163</v>
      </c>
      <c r="P70" s="23">
        <v>962020.80536114401</v>
      </c>
      <c r="Q70" s="23">
        <v>167439.31390391701</v>
      </c>
      <c r="R70" s="24">
        <v>1129460.1192650599</v>
      </c>
      <c r="S70" s="23">
        <v>694657.05047568295</v>
      </c>
      <c r="T70" s="23">
        <v>194548.44803008801</v>
      </c>
      <c r="U70" s="23">
        <v>233247.918940723</v>
      </c>
      <c r="V70" s="23">
        <v>24928.368842772899</v>
      </c>
      <c r="W70" s="23">
        <v>117370.474516519</v>
      </c>
      <c r="X70" s="23">
        <v>135292.14154072301</v>
      </c>
      <c r="Z70" s="72">
        <f t="shared" si="0"/>
        <v>0.20608570334053569</v>
      </c>
      <c r="AA70" s="72">
        <f t="shared" si="1"/>
        <v>1.3465014607162354E-2</v>
      </c>
    </row>
    <row r="71" spans="1:27" ht="12.75" customHeight="1">
      <c r="A71" s="28" t="s">
        <v>99</v>
      </c>
      <c r="B71" s="23">
        <v>55522.093130038404</v>
      </c>
      <c r="C71" s="23">
        <v>48849.771737521201</v>
      </c>
      <c r="D71" s="23">
        <v>126126.247683322</v>
      </c>
      <c r="E71" s="23">
        <v>24689.695532218298</v>
      </c>
      <c r="F71" s="23">
        <v>64283.474798966301</v>
      </c>
      <c r="G71" s="23">
        <v>263949.18975202797</v>
      </c>
      <c r="H71" s="23">
        <v>133604.26583539299</v>
      </c>
      <c r="I71" s="23">
        <v>43539.353556819697</v>
      </c>
      <c r="J71" s="23">
        <v>35265.931801480197</v>
      </c>
      <c r="K71" s="23">
        <v>63974.433121845497</v>
      </c>
      <c r="L71" s="23">
        <v>88535.932082422107</v>
      </c>
      <c r="M71" s="23">
        <v>164721.17040151899</v>
      </c>
      <c r="N71" s="23">
        <v>159277.57567776099</v>
      </c>
      <c r="O71" s="23">
        <v>688918.66247723997</v>
      </c>
      <c r="P71" s="23">
        <v>1008389.94535931</v>
      </c>
      <c r="Q71" s="23">
        <v>174729.55609486901</v>
      </c>
      <c r="R71" s="24">
        <v>1183119.5014541801</v>
      </c>
      <c r="S71" s="23">
        <v>718086.58762219897</v>
      </c>
      <c r="T71" s="23">
        <v>215517.411677561</v>
      </c>
      <c r="U71" s="23">
        <v>244215.47478927701</v>
      </c>
      <c r="V71" s="23">
        <v>19755.471374880599</v>
      </c>
      <c r="W71" s="23">
        <v>144375.57677005199</v>
      </c>
      <c r="X71" s="23">
        <v>158831.02077979399</v>
      </c>
      <c r="Z71" s="72">
        <f t="shared" si="0"/>
        <v>0.20682292243889858</v>
      </c>
      <c r="AA71" s="72">
        <f t="shared" si="1"/>
        <v>1.2245601905820443E-2</v>
      </c>
    </row>
    <row r="72" spans="1:27" ht="12.75" customHeight="1">
      <c r="A72" s="28" t="s">
        <v>100</v>
      </c>
      <c r="B72" s="23">
        <v>51697.900906645402</v>
      </c>
      <c r="C72" s="23">
        <v>48237.153641037003</v>
      </c>
      <c r="D72" s="23">
        <v>136395.10855095499</v>
      </c>
      <c r="E72" s="23">
        <v>25558.058146143001</v>
      </c>
      <c r="F72" s="23">
        <v>70044.757022808597</v>
      </c>
      <c r="G72" s="23">
        <v>280235.07736094401</v>
      </c>
      <c r="H72" s="23">
        <v>143922.75636631399</v>
      </c>
      <c r="I72" s="23">
        <v>48151.633312270002</v>
      </c>
      <c r="J72" s="23">
        <v>37088.323046629397</v>
      </c>
      <c r="K72" s="23">
        <v>64194.321889245402</v>
      </c>
      <c r="L72" s="23">
        <v>91096.091743750498</v>
      </c>
      <c r="M72" s="23">
        <v>170584.38813614799</v>
      </c>
      <c r="N72" s="23">
        <v>155246.603002269</v>
      </c>
      <c r="O72" s="23">
        <v>710284.11749662703</v>
      </c>
      <c r="P72" s="23">
        <v>1042217.09576422</v>
      </c>
      <c r="Q72" s="23">
        <v>188232.93410158501</v>
      </c>
      <c r="R72" s="24">
        <v>1230450.0298657999</v>
      </c>
      <c r="S72" s="23">
        <v>753551.466099335</v>
      </c>
      <c r="T72" s="23">
        <v>215553.40625017701</v>
      </c>
      <c r="U72" s="23">
        <v>259597.74586750899</v>
      </c>
      <c r="V72" s="23">
        <v>11379.747826315401</v>
      </c>
      <c r="W72" s="23">
        <v>151023.63451753001</v>
      </c>
      <c r="X72" s="23">
        <v>160655.970695066</v>
      </c>
      <c r="Z72" s="72">
        <f t="shared" si="0"/>
        <v>0.20640447497994482</v>
      </c>
      <c r="AA72" s="72">
        <f t="shared" si="1"/>
        <v>1.178973620159313E-2</v>
      </c>
    </row>
    <row r="73" spans="1:27" ht="12.75" customHeight="1">
      <c r="A73" s="28" t="s">
        <v>101</v>
      </c>
      <c r="B73" s="23">
        <v>39160.655810529999</v>
      </c>
      <c r="C73" s="23">
        <v>46998.602201472699</v>
      </c>
      <c r="D73" s="23">
        <v>132793.76739437101</v>
      </c>
      <c r="E73" s="23">
        <v>24269.542743937101</v>
      </c>
      <c r="F73" s="23">
        <v>69292.007060520002</v>
      </c>
      <c r="G73" s="23">
        <v>273353.91940030101</v>
      </c>
      <c r="H73" s="23">
        <v>147301.32433824701</v>
      </c>
      <c r="I73" s="23">
        <v>49425.623281011103</v>
      </c>
      <c r="J73" s="23">
        <v>41437.143789217298</v>
      </c>
      <c r="K73" s="23">
        <v>61156.545983348202</v>
      </c>
      <c r="L73" s="23">
        <v>92990.850535723803</v>
      </c>
      <c r="M73" s="23">
        <v>183888.107170314</v>
      </c>
      <c r="N73" s="23">
        <v>192916.98320664201</v>
      </c>
      <c r="O73" s="23">
        <v>769116.578304503</v>
      </c>
      <c r="P73" s="23">
        <v>1081631.1535153301</v>
      </c>
      <c r="Q73" s="23">
        <v>190099.19589962999</v>
      </c>
      <c r="R73" s="24">
        <v>1271730.34941496</v>
      </c>
      <c r="S73" s="23">
        <v>790538.89580278902</v>
      </c>
      <c r="T73" s="23">
        <v>266560.73404217302</v>
      </c>
      <c r="U73" s="23">
        <v>260398.86040249001</v>
      </c>
      <c r="V73" s="23">
        <v>-22335.5880439721</v>
      </c>
      <c r="W73" s="23">
        <v>150704.31419589999</v>
      </c>
      <c r="X73" s="23">
        <v>174136.86698441699</v>
      </c>
      <c r="Z73" s="72">
        <f t="shared" si="0"/>
        <v>0.2071671277488388</v>
      </c>
      <c r="AA73" s="72">
        <f t="shared" si="1"/>
        <v>7.0051259045096339E-3</v>
      </c>
    </row>
    <row r="74" spans="1:27" ht="12.75" customHeight="1">
      <c r="A74" s="28" t="s">
        <v>102</v>
      </c>
      <c r="B74" s="23">
        <v>70355.115221391796</v>
      </c>
      <c r="C74" s="23">
        <v>42219.211529320601</v>
      </c>
      <c r="D74" s="23">
        <v>128169.25834125299</v>
      </c>
      <c r="E74" s="23">
        <v>21298.8014430086</v>
      </c>
      <c r="F74" s="23">
        <v>68077.468086769994</v>
      </c>
      <c r="G74" s="23">
        <v>259764.739400352</v>
      </c>
      <c r="H74" s="23">
        <v>138968.62208607601</v>
      </c>
      <c r="I74" s="23">
        <v>45257.374762678803</v>
      </c>
      <c r="J74" s="23">
        <v>36110.624006425998</v>
      </c>
      <c r="K74" s="23">
        <v>68109.678038034399</v>
      </c>
      <c r="L74" s="23">
        <v>99896.080308155797</v>
      </c>
      <c r="M74" s="23">
        <v>177595.46261363901</v>
      </c>
      <c r="N74" s="23">
        <v>165112.82091768101</v>
      </c>
      <c r="O74" s="23">
        <v>731050.66273269104</v>
      </c>
      <c r="P74" s="23">
        <v>1061170.5173544399</v>
      </c>
      <c r="Q74" s="23">
        <v>180471.580896631</v>
      </c>
      <c r="R74" s="24">
        <v>1241642.0982510699</v>
      </c>
      <c r="S74" s="23">
        <v>777914.40594987106</v>
      </c>
      <c r="T74" s="23">
        <v>214451.82816957799</v>
      </c>
      <c r="U74" s="23">
        <v>256728.18487623599</v>
      </c>
      <c r="V74" s="23">
        <v>31344.860213438398</v>
      </c>
      <c r="W74" s="23">
        <v>124055.74105119301</v>
      </c>
      <c r="X74" s="23">
        <v>162852.92200925</v>
      </c>
      <c r="Z74" s="72">
        <f t="shared" ref="Z74:Z91" si="2">SUM(U71:U74)/SUM(R71:R74)</f>
        <v>0.20721580856643795</v>
      </c>
      <c r="AA74" s="72">
        <f t="shared" ref="AA74:AA91" si="3">SUM(V71:V74)/SUM(R71:R74)</f>
        <v>8.1479529375185055E-3</v>
      </c>
    </row>
    <row r="75" spans="1:27" ht="12.75" customHeight="1">
      <c r="A75" s="28" t="s">
        <v>103</v>
      </c>
      <c r="B75" s="23">
        <v>65588.420453191007</v>
      </c>
      <c r="C75" s="23">
        <v>45138.045844665903</v>
      </c>
      <c r="D75" s="23">
        <v>142253.55815636201</v>
      </c>
      <c r="E75" s="23">
        <v>20803.962054222698</v>
      </c>
      <c r="F75" s="23">
        <v>73384.733546486998</v>
      </c>
      <c r="G75" s="23">
        <v>281580.299601737</v>
      </c>
      <c r="H75" s="23">
        <v>150781.130243708</v>
      </c>
      <c r="I75" s="23">
        <v>50146.558629330299</v>
      </c>
      <c r="J75" s="23">
        <v>38659.422328247398</v>
      </c>
      <c r="K75" s="23">
        <v>66862.614001686699</v>
      </c>
      <c r="L75" s="23">
        <v>103007.126347299</v>
      </c>
      <c r="M75" s="23">
        <v>188223.110625406</v>
      </c>
      <c r="N75" s="23">
        <v>184884.63882208901</v>
      </c>
      <c r="O75" s="23">
        <v>782564.60099776497</v>
      </c>
      <c r="P75" s="23">
        <v>1129733.32105269</v>
      </c>
      <c r="Q75" s="23">
        <v>192863.450727786</v>
      </c>
      <c r="R75" s="24">
        <v>1322596.7717804799</v>
      </c>
      <c r="S75" s="23">
        <v>806165.86217807303</v>
      </c>
      <c r="T75" s="23">
        <v>246994.21499667101</v>
      </c>
      <c r="U75" s="23">
        <v>279650.50068293698</v>
      </c>
      <c r="V75" s="23">
        <v>14875.5245180574</v>
      </c>
      <c r="W75" s="23">
        <v>154719.61138408899</v>
      </c>
      <c r="X75" s="23">
        <v>179808.94197934901</v>
      </c>
      <c r="Z75" s="72">
        <f t="shared" si="2"/>
        <v>0.20850530519608285</v>
      </c>
      <c r="AA75" s="72">
        <f t="shared" si="3"/>
        <v>6.960447364995649E-3</v>
      </c>
    </row>
    <row r="76" spans="1:27" ht="12.75" customHeight="1">
      <c r="A76" s="28" t="s">
        <v>104</v>
      </c>
      <c r="B76" s="23">
        <v>58686.057260024703</v>
      </c>
      <c r="C76" s="23">
        <v>50412.019148145097</v>
      </c>
      <c r="D76" s="23">
        <v>148789.32025054001</v>
      </c>
      <c r="E76" s="23">
        <v>25341.954516961101</v>
      </c>
      <c r="F76" s="23">
        <v>76609.599314775798</v>
      </c>
      <c r="G76" s="23">
        <v>301152.89323042199</v>
      </c>
      <c r="H76" s="23">
        <v>159080.47729339101</v>
      </c>
      <c r="I76" s="23">
        <v>53657.489688256799</v>
      </c>
      <c r="J76" s="23">
        <v>39098.552763208303</v>
      </c>
      <c r="K76" s="23">
        <v>71108.121869749899</v>
      </c>
      <c r="L76" s="23">
        <v>106083.29928927</v>
      </c>
      <c r="M76" s="23">
        <v>197569.36812808501</v>
      </c>
      <c r="N76" s="23">
        <v>177142.95343561101</v>
      </c>
      <c r="O76" s="23">
        <v>803740.262467572</v>
      </c>
      <c r="P76" s="23">
        <v>1163579.2129580199</v>
      </c>
      <c r="Q76" s="23">
        <v>190557.43569681799</v>
      </c>
      <c r="R76" s="24">
        <v>1354136.64865484</v>
      </c>
      <c r="S76" s="23">
        <v>833140.89075522101</v>
      </c>
      <c r="T76" s="23">
        <v>244362.617200829</v>
      </c>
      <c r="U76" s="23">
        <v>291362.47763100098</v>
      </c>
      <c r="V76" s="23">
        <v>17294.069515789201</v>
      </c>
      <c r="W76" s="23">
        <v>168181.72713381</v>
      </c>
      <c r="X76" s="23">
        <v>200205.13358181401</v>
      </c>
      <c r="Z76" s="72">
        <f t="shared" si="2"/>
        <v>0.20965661418978501</v>
      </c>
      <c r="AA76" s="72">
        <f t="shared" si="3"/>
        <v>7.9341091010108802E-3</v>
      </c>
    </row>
    <row r="77" spans="1:27" ht="12.75" customHeight="1">
      <c r="A77" s="28" t="s">
        <v>105</v>
      </c>
      <c r="B77" s="23">
        <v>45660.407065392697</v>
      </c>
      <c r="C77" s="23">
        <v>51664.723477868502</v>
      </c>
      <c r="D77" s="23">
        <v>139520.86325184599</v>
      </c>
      <c r="E77" s="23">
        <v>25373.2819858076</v>
      </c>
      <c r="F77" s="23">
        <v>72569.199051967298</v>
      </c>
      <c r="G77" s="23">
        <v>289128.067767489</v>
      </c>
      <c r="H77" s="23">
        <v>165256.77037682501</v>
      </c>
      <c r="I77" s="23">
        <v>54359.576919734303</v>
      </c>
      <c r="J77" s="23">
        <v>43640.400902118898</v>
      </c>
      <c r="K77" s="23">
        <v>66490.586090529207</v>
      </c>
      <c r="L77" s="23">
        <v>110215.494055275</v>
      </c>
      <c r="M77" s="23">
        <v>205479.05863287</v>
      </c>
      <c r="N77" s="23">
        <v>219046.58682461901</v>
      </c>
      <c r="O77" s="23">
        <v>864488.47380197095</v>
      </c>
      <c r="P77" s="23">
        <v>1199276.9486348501</v>
      </c>
      <c r="Q77" s="23">
        <v>213966.53267876699</v>
      </c>
      <c r="R77" s="24">
        <v>1413243.48131362</v>
      </c>
      <c r="S77" s="23">
        <v>873200.84111683397</v>
      </c>
      <c r="T77" s="23">
        <v>301466.33963291999</v>
      </c>
      <c r="U77" s="23">
        <v>287202.83680982603</v>
      </c>
      <c r="V77" s="23">
        <v>-21829.454247281799</v>
      </c>
      <c r="W77" s="23">
        <v>173119.920430909</v>
      </c>
      <c r="X77" s="23">
        <v>199917.00242958701</v>
      </c>
      <c r="Z77" s="72">
        <f t="shared" si="2"/>
        <v>0.20911921875887945</v>
      </c>
      <c r="AA77" s="72">
        <f t="shared" si="3"/>
        <v>7.8184506432292192E-3</v>
      </c>
    </row>
    <row r="78" spans="1:27" ht="12.75" customHeight="1">
      <c r="A78" s="28" t="s">
        <v>106</v>
      </c>
      <c r="B78" s="23">
        <v>74262.860192248001</v>
      </c>
      <c r="C78" s="23">
        <v>49075.837727609302</v>
      </c>
      <c r="D78" s="23">
        <v>134334.551066913</v>
      </c>
      <c r="E78" s="23">
        <v>24100.8788364223</v>
      </c>
      <c r="F78" s="23">
        <v>76125.909071257498</v>
      </c>
      <c r="G78" s="23">
        <v>283637.17670220201</v>
      </c>
      <c r="H78" s="23">
        <v>162305.95085045099</v>
      </c>
      <c r="I78" s="23">
        <v>52733.283339760303</v>
      </c>
      <c r="J78" s="23">
        <v>40215.66320812</v>
      </c>
      <c r="K78" s="23">
        <v>78165.731229609402</v>
      </c>
      <c r="L78" s="23">
        <v>111625.652895454</v>
      </c>
      <c r="M78" s="23">
        <v>200749.197856599</v>
      </c>
      <c r="N78" s="23">
        <v>185605.496235909</v>
      </c>
      <c r="O78" s="23">
        <v>831400.97561590199</v>
      </c>
      <c r="P78" s="23">
        <v>1189301.01251035</v>
      </c>
      <c r="Q78" s="23">
        <v>196596.39073393901</v>
      </c>
      <c r="R78" s="24">
        <v>1385897.40324429</v>
      </c>
      <c r="S78" s="23">
        <v>872895.97361113597</v>
      </c>
      <c r="T78" s="23">
        <v>244653.47927745301</v>
      </c>
      <c r="U78" s="23">
        <v>286822.61689464102</v>
      </c>
      <c r="V78" s="23">
        <v>28068.281874631401</v>
      </c>
      <c r="W78" s="23">
        <v>144090.754421994</v>
      </c>
      <c r="X78" s="23">
        <v>190633.70283556401</v>
      </c>
      <c r="Z78" s="72">
        <f t="shared" si="2"/>
        <v>0.20910604740767894</v>
      </c>
      <c r="AA78" s="72">
        <f t="shared" si="3"/>
        <v>7.0141167459182021E-3</v>
      </c>
    </row>
    <row r="79" spans="1:27" ht="12.75" customHeight="1">
      <c r="A79" s="28" t="s">
        <v>107</v>
      </c>
      <c r="B79" s="23">
        <v>72882.894684621002</v>
      </c>
      <c r="C79" s="23">
        <v>45906.606059654398</v>
      </c>
      <c r="D79" s="23">
        <v>143578.86401194401</v>
      </c>
      <c r="E79" s="23">
        <v>20623.265032586602</v>
      </c>
      <c r="F79" s="23">
        <v>76009.127885841401</v>
      </c>
      <c r="G79" s="23">
        <v>286117.86299002601</v>
      </c>
      <c r="H79" s="23">
        <v>164491.38393845499</v>
      </c>
      <c r="I79" s="23">
        <v>55907.257722365503</v>
      </c>
      <c r="J79" s="23">
        <v>41200.818550931901</v>
      </c>
      <c r="K79" s="23">
        <v>79230.975961380303</v>
      </c>
      <c r="L79" s="23">
        <v>114063.968138392</v>
      </c>
      <c r="M79" s="23">
        <v>213843.989081012</v>
      </c>
      <c r="N79" s="23">
        <v>198736.14329331901</v>
      </c>
      <c r="O79" s="23">
        <v>867474.53668585594</v>
      </c>
      <c r="P79" s="23">
        <v>1226475.2943605001</v>
      </c>
      <c r="Q79" s="23">
        <v>195701.61849035099</v>
      </c>
      <c r="R79" s="24">
        <v>1422176.91285085</v>
      </c>
      <c r="S79" s="23">
        <v>887579.65631173598</v>
      </c>
      <c r="T79" s="23">
        <v>269329.40829747898</v>
      </c>
      <c r="U79" s="23">
        <v>281935.03462895</v>
      </c>
      <c r="V79" s="23">
        <v>10940.344262036801</v>
      </c>
      <c r="W79" s="23">
        <v>161877.661477413</v>
      </c>
      <c r="X79" s="23">
        <v>189485.19212676</v>
      </c>
      <c r="Z79" s="72">
        <f t="shared" si="2"/>
        <v>0.20578106718716979</v>
      </c>
      <c r="AA79" s="72">
        <f t="shared" si="3"/>
        <v>6.1830370490273696E-3</v>
      </c>
    </row>
    <row r="80" spans="1:27" ht="12.75" customHeight="1">
      <c r="A80" s="28" t="s">
        <v>108</v>
      </c>
      <c r="B80" s="23">
        <v>58830.766916619097</v>
      </c>
      <c r="C80" s="23">
        <v>46184.288185657999</v>
      </c>
      <c r="D80" s="23">
        <v>167172.524331783</v>
      </c>
      <c r="E80" s="23">
        <v>25971.8850385898</v>
      </c>
      <c r="F80" s="23">
        <v>76008.332231118402</v>
      </c>
      <c r="G80" s="23">
        <v>315337.02978714998</v>
      </c>
      <c r="H80" s="23">
        <v>172372.072096911</v>
      </c>
      <c r="I80" s="23">
        <v>60387.242067473999</v>
      </c>
      <c r="J80" s="23">
        <v>42322.097022959897</v>
      </c>
      <c r="K80" s="23">
        <v>80926.258136643504</v>
      </c>
      <c r="L80" s="23">
        <v>116944.088918632</v>
      </c>
      <c r="M80" s="23">
        <v>222576.40308367301</v>
      </c>
      <c r="N80" s="23">
        <v>197844.421198508</v>
      </c>
      <c r="O80" s="23">
        <v>893372.58252480102</v>
      </c>
      <c r="P80" s="23">
        <v>1267540.37922857</v>
      </c>
      <c r="Q80" s="23">
        <v>194462.83504375699</v>
      </c>
      <c r="R80" s="24">
        <v>1462003.21427233</v>
      </c>
      <c r="S80" s="23">
        <v>912080.51048776496</v>
      </c>
      <c r="T80" s="23">
        <v>272889.74705057102</v>
      </c>
      <c r="U80" s="23">
        <v>289695.11521917302</v>
      </c>
      <c r="V80" s="23">
        <v>20111.423940544199</v>
      </c>
      <c r="W80" s="23">
        <v>171784.719335045</v>
      </c>
      <c r="X80" s="23">
        <v>204558.30176077</v>
      </c>
      <c r="Z80" s="72">
        <f t="shared" si="2"/>
        <v>0.20158206816012886</v>
      </c>
      <c r="AA80" s="72">
        <f t="shared" si="3"/>
        <v>6.5614093860413975E-3</v>
      </c>
    </row>
    <row r="81" spans="1:27" ht="12.75" customHeight="1">
      <c r="A81" s="28" t="s">
        <v>109</v>
      </c>
      <c r="B81" s="23">
        <v>43998.4782065119</v>
      </c>
      <c r="C81" s="23">
        <v>43630.2680270782</v>
      </c>
      <c r="D81" s="23">
        <v>152290.06058935999</v>
      </c>
      <c r="E81" s="23">
        <v>23278.971092401302</v>
      </c>
      <c r="F81" s="23">
        <v>78802.630811782801</v>
      </c>
      <c r="G81" s="23">
        <v>298001.930520622</v>
      </c>
      <c r="H81" s="23">
        <v>177392.593114185</v>
      </c>
      <c r="I81" s="23">
        <v>58729.2168704</v>
      </c>
      <c r="J81" s="23">
        <v>44871.421217988398</v>
      </c>
      <c r="K81" s="23">
        <v>80357.034672367707</v>
      </c>
      <c r="L81" s="23">
        <v>121147.29004752199</v>
      </c>
      <c r="M81" s="23">
        <v>230297.409978715</v>
      </c>
      <c r="N81" s="23">
        <v>234621.939272263</v>
      </c>
      <c r="O81" s="23">
        <v>947416.90517344105</v>
      </c>
      <c r="P81" s="23">
        <v>1289417.3139005799</v>
      </c>
      <c r="Q81" s="23">
        <v>219458.15573195301</v>
      </c>
      <c r="R81" s="24">
        <v>1508875.4696325299</v>
      </c>
      <c r="S81" s="23">
        <v>965847.85958936904</v>
      </c>
      <c r="T81" s="23">
        <v>320001.36537449702</v>
      </c>
      <c r="U81" s="23">
        <v>290000.23325723503</v>
      </c>
      <c r="V81" s="23">
        <v>-20090.050077212501</v>
      </c>
      <c r="W81" s="23">
        <v>158621.86476554701</v>
      </c>
      <c r="X81" s="23">
        <v>205505.80327690701</v>
      </c>
      <c r="Z81" s="72">
        <f t="shared" si="2"/>
        <v>0.19873028903332476</v>
      </c>
      <c r="AA81" s="72">
        <f t="shared" si="3"/>
        <v>6.7538185550219745E-3</v>
      </c>
    </row>
    <row r="82" spans="1:27">
      <c r="A82" s="28" t="s">
        <v>110</v>
      </c>
      <c r="B82" s="23">
        <v>78198.649270497801</v>
      </c>
      <c r="C82" s="23">
        <v>29584.892803389299</v>
      </c>
      <c r="D82" s="23">
        <v>142261.53451865501</v>
      </c>
      <c r="E82" s="23">
        <v>29102.428310448999</v>
      </c>
      <c r="F82" s="23">
        <v>75722.721609082306</v>
      </c>
      <c r="G82" s="23">
        <v>276671.577241575</v>
      </c>
      <c r="H82" s="23">
        <v>162769.97478778401</v>
      </c>
      <c r="I82" s="23">
        <v>56833.292510129198</v>
      </c>
      <c r="J82" s="23">
        <v>40831.297376096802</v>
      </c>
      <c r="K82" s="23">
        <v>86995.612999548001</v>
      </c>
      <c r="L82" s="23">
        <v>122818.377718273</v>
      </c>
      <c r="M82" s="23">
        <v>219535.54266149399</v>
      </c>
      <c r="N82" s="23">
        <v>204091.57579556701</v>
      </c>
      <c r="O82" s="23">
        <v>893875.67384889198</v>
      </c>
      <c r="P82" s="23">
        <v>1248745.9003609701</v>
      </c>
      <c r="Q82" s="23">
        <v>206643.634429008</v>
      </c>
      <c r="R82" s="24">
        <v>1455389.5347899699</v>
      </c>
      <c r="S82" s="23">
        <v>933659.13185748598</v>
      </c>
      <c r="T82" s="23">
        <v>266564.972546359</v>
      </c>
      <c r="U82" s="23">
        <v>279770.04520677699</v>
      </c>
      <c r="V82" s="23">
        <v>24190.80528257</v>
      </c>
      <c r="W82" s="23">
        <v>153363.96510407099</v>
      </c>
      <c r="X82" s="23">
        <v>202159.38520729</v>
      </c>
      <c r="Z82" s="72">
        <f t="shared" si="2"/>
        <v>0.19516305661407063</v>
      </c>
      <c r="AA82" s="72">
        <f t="shared" si="3"/>
        <v>6.01057590817272E-3</v>
      </c>
    </row>
    <row r="83" spans="1:27">
      <c r="A83" s="25" t="s">
        <v>111</v>
      </c>
      <c r="B83" s="26">
        <v>71465.304896796995</v>
      </c>
      <c r="C83" s="26">
        <v>23161.8166020387</v>
      </c>
      <c r="D83" s="26">
        <v>150273.20291293299</v>
      </c>
      <c r="E83" s="26">
        <v>35425.660707360701</v>
      </c>
      <c r="F83" s="26">
        <v>73392.916460384193</v>
      </c>
      <c r="G83" s="26">
        <v>282253.59668271698</v>
      </c>
      <c r="H83" s="26">
        <v>161263.969281689</v>
      </c>
      <c r="I83" s="26">
        <v>56667.254297433799</v>
      </c>
      <c r="J83" s="26">
        <v>40080.125386248001</v>
      </c>
      <c r="K83" s="26">
        <v>90511.722950091804</v>
      </c>
      <c r="L83" s="26">
        <v>123657.479515007</v>
      </c>
      <c r="M83" s="26">
        <v>228158.52689947601</v>
      </c>
      <c r="N83" s="26">
        <v>219657.784613956</v>
      </c>
      <c r="O83" s="26">
        <v>919996.86294390098</v>
      </c>
      <c r="P83" s="26">
        <v>1273715.76452341</v>
      </c>
      <c r="Q83" s="26">
        <v>207409.82347880001</v>
      </c>
      <c r="R83" s="27">
        <v>1481125.58800221</v>
      </c>
      <c r="S83" s="26">
        <v>937413.50233178202</v>
      </c>
      <c r="T83" s="26">
        <v>289928.81296038401</v>
      </c>
      <c r="U83" s="26">
        <v>270550.148379324</v>
      </c>
      <c r="V83" s="26">
        <v>-1514.7903840086101</v>
      </c>
      <c r="W83" s="26">
        <v>190065.25325196201</v>
      </c>
      <c r="X83" s="26">
        <v>205317.33853723001</v>
      </c>
      <c r="Z83" s="72">
        <f t="shared" si="2"/>
        <v>0.19128833780836541</v>
      </c>
      <c r="AA83" s="72">
        <f t="shared" si="3"/>
        <v>3.842200047026104E-3</v>
      </c>
    </row>
    <row r="84" spans="1:27">
      <c r="A84" s="28" t="s">
        <v>123</v>
      </c>
      <c r="B84" s="23">
        <v>60307.512238570198</v>
      </c>
      <c r="C84" s="23">
        <v>29553.8736480275</v>
      </c>
      <c r="D84" s="23">
        <v>160013.34868859401</v>
      </c>
      <c r="E84" s="23">
        <v>36238.303912231997</v>
      </c>
      <c r="F84" s="23">
        <v>78704.610531000595</v>
      </c>
      <c r="G84" s="23">
        <v>304510.13677985501</v>
      </c>
      <c r="H84" s="23">
        <v>167971.67907278801</v>
      </c>
      <c r="I84" s="23">
        <v>59149.816375325499</v>
      </c>
      <c r="J84" s="23">
        <v>39309.554885496502</v>
      </c>
      <c r="K84" s="23">
        <v>96210.596600726101</v>
      </c>
      <c r="L84" s="23">
        <v>125844.407359088</v>
      </c>
      <c r="M84" s="23">
        <v>230384.36297024999</v>
      </c>
      <c r="N84" s="23">
        <v>213455.170236117</v>
      </c>
      <c r="O84" s="23">
        <v>932325.58749979199</v>
      </c>
      <c r="P84" s="23">
        <v>1297143.23651822</v>
      </c>
      <c r="Q84" s="23">
        <v>212615.597716216</v>
      </c>
      <c r="R84" s="24">
        <v>1509758.83423443</v>
      </c>
      <c r="S84" s="23">
        <v>959412.79900300095</v>
      </c>
      <c r="T84" s="23">
        <v>287150.95371807599</v>
      </c>
      <c r="U84" s="23">
        <v>274946.77338822302</v>
      </c>
      <c r="V84" s="23">
        <v>-4409.6019305817599</v>
      </c>
      <c r="W84" s="23">
        <v>212757.778341622</v>
      </c>
      <c r="X84" s="23">
        <v>220099.86828590801</v>
      </c>
      <c r="Z84" s="72">
        <f t="shared" si="2"/>
        <v>0.1872777860516639</v>
      </c>
      <c r="AA84" s="72">
        <f t="shared" si="3"/>
        <v>-3.0622860629979842E-4</v>
      </c>
    </row>
    <row r="85" spans="1:27">
      <c r="A85" s="25" t="s">
        <v>148</v>
      </c>
      <c r="B85" s="26">
        <v>46283.487694134703</v>
      </c>
      <c r="C85" s="26">
        <v>22071.4646465445</v>
      </c>
      <c r="D85" s="26">
        <v>153747.83527981801</v>
      </c>
      <c r="E85" s="26">
        <v>36007.7027699584</v>
      </c>
      <c r="F85" s="26">
        <v>76484.125699532698</v>
      </c>
      <c r="G85" s="26">
        <v>288311.12839585397</v>
      </c>
      <c r="H85" s="26">
        <v>170126.77145773999</v>
      </c>
      <c r="I85" s="26">
        <v>58982.163617111502</v>
      </c>
      <c r="J85" s="26">
        <v>43535.739752159003</v>
      </c>
      <c r="K85" s="26">
        <v>104941.15224963499</v>
      </c>
      <c r="L85" s="26">
        <v>128294.042607633</v>
      </c>
      <c r="M85" s="26">
        <v>235698.56856877901</v>
      </c>
      <c r="N85" s="26">
        <v>258554.66835436001</v>
      </c>
      <c r="O85" s="26">
        <v>1000133.10660742</v>
      </c>
      <c r="P85" s="26">
        <v>1334727.72269741</v>
      </c>
      <c r="Q85" s="26">
        <v>219568.78037597699</v>
      </c>
      <c r="R85" s="27">
        <v>1554296.5030733801</v>
      </c>
      <c r="S85" s="26">
        <v>1000491.02680773</v>
      </c>
      <c r="T85" s="26">
        <v>339820.58177518001</v>
      </c>
      <c r="U85" s="26">
        <v>260013.70502567501</v>
      </c>
      <c r="V85" s="26">
        <v>-46761.952867975699</v>
      </c>
      <c r="W85" s="26">
        <v>217239.530302345</v>
      </c>
      <c r="X85" s="26">
        <v>216506.38796957201</v>
      </c>
      <c r="Z85" s="72">
        <f t="shared" si="2"/>
        <v>0.18086291615379424</v>
      </c>
      <c r="AA85" s="72">
        <f t="shared" si="3"/>
        <v>-4.7488051493559556E-3</v>
      </c>
    </row>
    <row r="86" spans="1:27">
      <c r="A86" s="25" t="s">
        <v>149</v>
      </c>
      <c r="B86" s="26">
        <v>82615.094806094363</v>
      </c>
      <c r="C86" s="26">
        <v>9199.5690945518236</v>
      </c>
      <c r="D86" s="26">
        <v>141342.15940128005</v>
      </c>
      <c r="E86" s="26">
        <v>37490.424393045323</v>
      </c>
      <c r="F86" s="26">
        <v>73999.126558796968</v>
      </c>
      <c r="G86" s="26">
        <v>262031.2794476742</v>
      </c>
      <c r="H86" s="26">
        <v>161459.94024293387</v>
      </c>
      <c r="I86" s="26">
        <v>57661.343286116062</v>
      </c>
      <c r="J86" s="26">
        <v>39467.196435347949</v>
      </c>
      <c r="K86" s="26">
        <v>109331.25376199644</v>
      </c>
      <c r="L86" s="26">
        <v>130609.67942226451</v>
      </c>
      <c r="M86" s="26">
        <v>226606.08649662457</v>
      </c>
      <c r="N86" s="26">
        <v>216006.10117819643</v>
      </c>
      <c r="O86" s="26">
        <v>941141.60082347982</v>
      </c>
      <c r="P86" s="26">
        <v>1285787.9750772484</v>
      </c>
      <c r="Q86" s="26">
        <v>212586.72399999999</v>
      </c>
      <c r="R86" s="27">
        <v>1498374.6990772483</v>
      </c>
      <c r="S86" s="26">
        <v>974724.40576373762</v>
      </c>
      <c r="T86" s="26">
        <v>283026.98100000003</v>
      </c>
      <c r="U86" s="26">
        <v>251494.86902088011</v>
      </c>
      <c r="V86" s="26">
        <v>-10608.976707369447</v>
      </c>
      <c r="W86" s="26">
        <v>196350.804</v>
      </c>
      <c r="X86" s="26">
        <v>196613.38399999999</v>
      </c>
      <c r="Z86" s="72">
        <f t="shared" si="2"/>
        <v>0.17489795105861505</v>
      </c>
      <c r="AA86" s="72">
        <f t="shared" si="3"/>
        <v>-1.0473192574669611E-2</v>
      </c>
    </row>
    <row r="87" spans="1:27">
      <c r="A87" s="25" t="s">
        <v>159</v>
      </c>
      <c r="B87" s="26">
        <v>84463.879470504879</v>
      </c>
      <c r="C87" s="26">
        <v>10751.353572195045</v>
      </c>
      <c r="D87" s="26">
        <v>160618.86908788068</v>
      </c>
      <c r="E87" s="26">
        <v>40388.31974195558</v>
      </c>
      <c r="F87" s="26">
        <v>75561.236986749413</v>
      </c>
      <c r="G87" s="26">
        <v>287319.77938878071</v>
      </c>
      <c r="H87" s="26">
        <v>167005.45495296639</v>
      </c>
      <c r="I87" s="26">
        <v>58348.261251356642</v>
      </c>
      <c r="J87" s="26">
        <v>40127.812517973929</v>
      </c>
      <c r="K87" s="26">
        <v>112344.62472991181</v>
      </c>
      <c r="L87" s="26">
        <v>130951.40809903175</v>
      </c>
      <c r="M87" s="26">
        <v>235992.03586405353</v>
      </c>
      <c r="N87" s="26">
        <v>230927.97203457303</v>
      </c>
      <c r="O87" s="26">
        <v>975697.56944986701</v>
      </c>
      <c r="P87" s="26">
        <v>1347481.2283091526</v>
      </c>
      <c r="Q87" s="26">
        <v>210240.56099999999</v>
      </c>
      <c r="R87" s="27">
        <v>1557721.7893091526</v>
      </c>
      <c r="S87" s="26">
        <v>985003.91317855613</v>
      </c>
      <c r="T87" s="26">
        <v>308973.45199999999</v>
      </c>
      <c r="U87" s="26">
        <v>260048.91254543466</v>
      </c>
      <c r="V87" s="26">
        <v>-11459.575414838135</v>
      </c>
      <c r="W87" s="26">
        <v>208411.51300000001</v>
      </c>
      <c r="X87" s="26">
        <v>193256.42600000001</v>
      </c>
      <c r="Z87" s="72">
        <f t="shared" si="2"/>
        <v>0.17099318608186775</v>
      </c>
      <c r="AA87" s="72">
        <f t="shared" si="3"/>
        <v>-1.1967040852366011E-2</v>
      </c>
    </row>
    <row r="88" spans="1:27">
      <c r="A88" s="25" t="s">
        <v>160</v>
      </c>
      <c r="B88" s="26">
        <v>75256.441181200062</v>
      </c>
      <c r="C88" s="26">
        <v>14396.942842563696</v>
      </c>
      <c r="D88" s="26">
        <v>168645.33361770021</v>
      </c>
      <c r="E88" s="26">
        <v>40515.92451444632</v>
      </c>
      <c r="F88" s="26">
        <v>78665.832229611493</v>
      </c>
      <c r="G88" s="26">
        <v>302224.03320432175</v>
      </c>
      <c r="H88" s="26">
        <v>174231.74581768212</v>
      </c>
      <c r="I88" s="26">
        <v>62466.926506178883</v>
      </c>
      <c r="J88" s="26">
        <v>41857.384471316109</v>
      </c>
      <c r="K88" s="26">
        <v>114904.52118690801</v>
      </c>
      <c r="L88" s="26">
        <v>132741.66418696608</v>
      </c>
      <c r="M88" s="26">
        <v>242976.00892843964</v>
      </c>
      <c r="N88" s="26">
        <v>224224.61403982618</v>
      </c>
      <c r="O88" s="26">
        <v>993402.86513731699</v>
      </c>
      <c r="P88" s="26">
        <v>1370883.3395228386</v>
      </c>
      <c r="Q88" s="26">
        <v>209321.052</v>
      </c>
      <c r="R88" s="27">
        <v>1580204.3915228385</v>
      </c>
      <c r="S88" s="26">
        <v>1009563.6342592734</v>
      </c>
      <c r="T88" s="26">
        <v>303383.44799999997</v>
      </c>
      <c r="U88" s="26">
        <v>260490.1596450331</v>
      </c>
      <c r="V88" s="26">
        <v>-513.55738146790861</v>
      </c>
      <c r="W88" s="26">
        <v>192849.514</v>
      </c>
      <c r="X88" s="26">
        <v>185568.807</v>
      </c>
      <c r="Z88" s="72">
        <f t="shared" si="2"/>
        <v>0.16671212524239201</v>
      </c>
      <c r="AA88" s="72">
        <f t="shared" si="3"/>
        <v>-1.1201513857494853E-2</v>
      </c>
    </row>
    <row r="89" spans="1:27">
      <c r="A89" s="25" t="s">
        <v>161</v>
      </c>
      <c r="B89" s="26">
        <v>52871.362498441726</v>
      </c>
      <c r="C89" s="26">
        <v>19391.295357388706</v>
      </c>
      <c r="D89" s="26">
        <v>163651.70893917925</v>
      </c>
      <c r="E89" s="26">
        <v>38799.201501241223</v>
      </c>
      <c r="F89" s="26">
        <v>76800.529917134249</v>
      </c>
      <c r="G89" s="26">
        <v>298642.73571494338</v>
      </c>
      <c r="H89" s="26">
        <v>176202.89983130497</v>
      </c>
      <c r="I89" s="26">
        <v>60568.067940874767</v>
      </c>
      <c r="J89" s="26">
        <v>44778.658681735578</v>
      </c>
      <c r="K89" s="26">
        <v>115494.94918960148</v>
      </c>
      <c r="L89" s="26">
        <v>135484.80404491018</v>
      </c>
      <c r="M89" s="26">
        <v>247695.73241310212</v>
      </c>
      <c r="N89" s="26">
        <v>278693.90721970372</v>
      </c>
      <c r="O89" s="26">
        <v>1058919.0193212328</v>
      </c>
      <c r="P89" s="26">
        <v>1410433.1175346179</v>
      </c>
      <c r="Q89" s="26">
        <v>220160.739</v>
      </c>
      <c r="R89" s="27">
        <v>1630593.856534618</v>
      </c>
      <c r="S89" s="26">
        <v>1042210.3942914717</v>
      </c>
      <c r="T89" s="26">
        <v>369296.853</v>
      </c>
      <c r="U89" s="26">
        <v>254786.37016120195</v>
      </c>
      <c r="V89" s="26">
        <v>-36262.393918055772</v>
      </c>
      <c r="W89" s="26">
        <v>185013.93100000001</v>
      </c>
      <c r="X89" s="26">
        <v>184451.29800000001</v>
      </c>
      <c r="Z89" s="72">
        <f t="shared" si="2"/>
        <v>0.16384834189112576</v>
      </c>
      <c r="AA89" s="72">
        <f t="shared" si="3"/>
        <v>-9.3897386020436839E-3</v>
      </c>
    </row>
    <row r="90" spans="1:27">
      <c r="A90" s="25" t="s">
        <v>187</v>
      </c>
      <c r="B90" s="26">
        <v>93401.542356201942</v>
      </c>
      <c r="C90" s="26">
        <v>24998.083140937528</v>
      </c>
      <c r="D90" s="26">
        <v>149235.26363767617</v>
      </c>
      <c r="E90" s="26">
        <v>40862.730963976959</v>
      </c>
      <c r="F90" s="26">
        <v>75954.90821162099</v>
      </c>
      <c r="G90" s="26">
        <v>291050.98595421168</v>
      </c>
      <c r="H90" s="26">
        <v>161356.86575495178</v>
      </c>
      <c r="I90" s="26">
        <v>60224.907293497163</v>
      </c>
      <c r="J90" s="26">
        <v>42092.342962088558</v>
      </c>
      <c r="K90" s="26">
        <v>118260.87479363231</v>
      </c>
      <c r="L90" s="26">
        <v>135960.30446010764</v>
      </c>
      <c r="M90" s="26">
        <v>239656.11287876847</v>
      </c>
      <c r="N90" s="26">
        <v>238810.18405183614</v>
      </c>
      <c r="O90" s="26">
        <v>996361.59219488199</v>
      </c>
      <c r="P90" s="26">
        <v>1380814.1205052955</v>
      </c>
      <c r="Q90" s="26">
        <v>213648.29800000001</v>
      </c>
      <c r="R90" s="27">
        <v>1594462.4185052954</v>
      </c>
      <c r="S90" s="26">
        <v>1003617.6531854068</v>
      </c>
      <c r="T90" s="26">
        <v>307635.554</v>
      </c>
      <c r="U90" s="26">
        <v>248569.48377760482</v>
      </c>
      <c r="V90" s="26">
        <v>22385.887542283894</v>
      </c>
      <c r="W90" s="26">
        <v>192516.39199999999</v>
      </c>
      <c r="X90" s="26">
        <v>180262.552</v>
      </c>
      <c r="Z90" s="72">
        <f t="shared" si="2"/>
        <v>0.16091430916714239</v>
      </c>
      <c r="AA90" s="72">
        <f t="shared" si="3"/>
        <v>-4.0625036060288498E-3</v>
      </c>
    </row>
    <row r="91" spans="1:27">
      <c r="A91" s="25" t="s">
        <v>188</v>
      </c>
      <c r="B91" s="26">
        <v>82443.559840632312</v>
      </c>
      <c r="C91" s="26">
        <v>22798.762878349491</v>
      </c>
      <c r="D91" s="26">
        <v>161784.45569389415</v>
      </c>
      <c r="E91" s="26">
        <v>38953.466883446978</v>
      </c>
      <c r="F91" s="26">
        <v>75123.689269033741</v>
      </c>
      <c r="G91" s="26">
        <v>298660.37472472433</v>
      </c>
      <c r="H91" s="26">
        <v>169874.20205847776</v>
      </c>
      <c r="I91" s="26">
        <v>63420.906886820121</v>
      </c>
      <c r="J91" s="26">
        <v>40730.831925677179</v>
      </c>
      <c r="K91" s="26">
        <v>113733.34117566996</v>
      </c>
      <c r="L91" s="26">
        <v>138275.57716649177</v>
      </c>
      <c r="M91" s="26">
        <v>252744.99776286512</v>
      </c>
      <c r="N91" s="26">
        <v>262877.67010918027</v>
      </c>
      <c r="O91" s="26">
        <v>1041657.5270851821</v>
      </c>
      <c r="P91" s="26">
        <v>1422761.4616505387</v>
      </c>
      <c r="Q91" s="26">
        <v>216549.25099999999</v>
      </c>
      <c r="R91" s="74">
        <v>1639310.7126505387</v>
      </c>
      <c r="S91" s="26">
        <v>1023279.0387293985</v>
      </c>
      <c r="T91" s="26">
        <v>336057.93199999997</v>
      </c>
      <c r="U91" s="26">
        <v>253869.44299921434</v>
      </c>
      <c r="V91" s="26">
        <v>-10014.390078074157</v>
      </c>
      <c r="W91" s="26">
        <v>216496.6</v>
      </c>
      <c r="X91" s="26">
        <v>180377.91099999999</v>
      </c>
      <c r="Z91" s="72">
        <f t="shared" si="2"/>
        <v>0.15791825347231861</v>
      </c>
      <c r="AA91" s="72">
        <f t="shared" si="3"/>
        <v>-3.7868234207211271E-3</v>
      </c>
    </row>
  </sheetData>
  <mergeCells count="12">
    <mergeCell ref="X3:X4"/>
    <mergeCell ref="A3:A4"/>
    <mergeCell ref="C3:G3"/>
    <mergeCell ref="H3:O3"/>
    <mergeCell ref="P3:P4"/>
    <mergeCell ref="Q3:Q4"/>
    <mergeCell ref="R3:R4"/>
    <mergeCell ref="S3:S4"/>
    <mergeCell ref="T3:T4"/>
    <mergeCell ref="U3:U4"/>
    <mergeCell ref="V3:V4"/>
    <mergeCell ref="W3:W4"/>
  </mergeCells>
  <pageMargins left="0.511811024" right="0.511811024" top="0.78740157499999996" bottom="0.78740157499999996" header="0.31496062000000002" footer="0.3149606200000000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75"/>
  <sheetViews>
    <sheetView topLeftCell="A212" workbookViewId="0">
      <selection activeCell="F272" sqref="F272"/>
    </sheetView>
  </sheetViews>
  <sheetFormatPr defaultRowHeight="12.75"/>
  <cols>
    <col min="2" max="2" width="13.42578125" customWidth="1"/>
  </cols>
  <sheetData>
    <row r="1" spans="1:6">
      <c r="A1" t="s">
        <v>122</v>
      </c>
      <c r="B1" t="s">
        <v>4</v>
      </c>
      <c r="C1" t="s">
        <v>2</v>
      </c>
      <c r="D1" t="s">
        <v>0</v>
      </c>
      <c r="E1" t="s">
        <v>3</v>
      </c>
      <c r="F1" t="s">
        <v>1</v>
      </c>
    </row>
    <row r="2" spans="1:6">
      <c r="A2" s="2">
        <v>34700</v>
      </c>
      <c r="B2">
        <v>429</v>
      </c>
      <c r="C2">
        <v>49</v>
      </c>
      <c r="D2">
        <v>175</v>
      </c>
      <c r="E2">
        <v>3</v>
      </c>
      <c r="F2">
        <v>202</v>
      </c>
    </row>
    <row r="3" spans="1:6">
      <c r="A3" s="2">
        <v>34731</v>
      </c>
      <c r="B3">
        <v>778</v>
      </c>
      <c r="C3">
        <v>85</v>
      </c>
      <c r="D3">
        <v>407</v>
      </c>
      <c r="E3">
        <v>5</v>
      </c>
      <c r="F3">
        <v>280</v>
      </c>
    </row>
    <row r="4" spans="1:6">
      <c r="A4" s="2">
        <v>34759</v>
      </c>
      <c r="B4" s="1">
        <v>1323</v>
      </c>
      <c r="C4">
        <v>182</v>
      </c>
      <c r="D4">
        <v>725</v>
      </c>
      <c r="E4">
        <v>9</v>
      </c>
      <c r="F4">
        <v>408</v>
      </c>
    </row>
    <row r="5" spans="1:6">
      <c r="A5" s="2">
        <v>34790</v>
      </c>
      <c r="B5" s="1">
        <v>1752</v>
      </c>
      <c r="C5">
        <v>255</v>
      </c>
      <c r="D5">
        <v>952</v>
      </c>
      <c r="E5">
        <v>23</v>
      </c>
      <c r="F5">
        <v>522</v>
      </c>
    </row>
    <row r="6" spans="1:6">
      <c r="A6" s="2">
        <v>34820</v>
      </c>
      <c r="B6" s="1">
        <v>2422</v>
      </c>
      <c r="C6">
        <v>352</v>
      </c>
      <c r="D6" s="1">
        <v>1336</v>
      </c>
      <c r="E6">
        <v>28</v>
      </c>
      <c r="F6">
        <v>707</v>
      </c>
    </row>
    <row r="7" spans="1:6">
      <c r="A7" s="2">
        <v>34851</v>
      </c>
      <c r="B7" s="1">
        <v>2974</v>
      </c>
      <c r="C7">
        <v>411</v>
      </c>
      <c r="D7" s="1">
        <v>1664</v>
      </c>
      <c r="E7">
        <v>36</v>
      </c>
      <c r="F7">
        <v>864</v>
      </c>
    </row>
    <row r="8" spans="1:6">
      <c r="A8" s="2">
        <v>34881</v>
      </c>
      <c r="B8" s="1">
        <v>3464</v>
      </c>
      <c r="C8">
        <v>457</v>
      </c>
      <c r="D8" s="1">
        <v>1956</v>
      </c>
      <c r="E8">
        <v>39</v>
      </c>
      <c r="F8" s="1">
        <v>1013</v>
      </c>
    </row>
    <row r="9" spans="1:6">
      <c r="A9" s="2">
        <v>34912</v>
      </c>
      <c r="B9" s="1">
        <v>3949</v>
      </c>
      <c r="C9">
        <v>509</v>
      </c>
      <c r="D9" s="1">
        <v>2252</v>
      </c>
      <c r="E9">
        <v>42</v>
      </c>
      <c r="F9" s="1">
        <v>1146</v>
      </c>
    </row>
    <row r="10" spans="1:6">
      <c r="A10" s="2">
        <v>34943</v>
      </c>
      <c r="B10" s="1">
        <v>4481</v>
      </c>
      <c r="C10">
        <v>559</v>
      </c>
      <c r="D10" s="1">
        <v>2544</v>
      </c>
      <c r="E10">
        <v>44</v>
      </c>
      <c r="F10" s="1">
        <v>1334</v>
      </c>
    </row>
    <row r="11" spans="1:6">
      <c r="A11" s="2">
        <v>34973</v>
      </c>
      <c r="B11" s="1">
        <v>5144</v>
      </c>
      <c r="C11">
        <v>611</v>
      </c>
      <c r="D11" s="1">
        <v>2950</v>
      </c>
      <c r="E11">
        <v>51</v>
      </c>
      <c r="F11" s="1">
        <v>1532</v>
      </c>
    </row>
    <row r="12" spans="1:6">
      <c r="A12" s="2">
        <v>35004</v>
      </c>
      <c r="B12" s="1">
        <v>5791</v>
      </c>
      <c r="C12">
        <v>667</v>
      </c>
      <c r="D12" s="1">
        <v>3385</v>
      </c>
      <c r="E12">
        <v>53</v>
      </c>
      <c r="F12" s="1">
        <v>1686</v>
      </c>
    </row>
    <row r="13" spans="1:6">
      <c r="A13" s="2">
        <v>35034</v>
      </c>
      <c r="B13" s="1">
        <v>7098</v>
      </c>
      <c r="C13">
        <v>731</v>
      </c>
      <c r="D13" s="1">
        <v>4001</v>
      </c>
      <c r="E13">
        <v>72</v>
      </c>
      <c r="F13" s="1">
        <v>2294</v>
      </c>
    </row>
    <row r="14" spans="1:6">
      <c r="A14" s="2">
        <v>35065</v>
      </c>
      <c r="B14">
        <v>595</v>
      </c>
      <c r="C14">
        <v>43</v>
      </c>
      <c r="D14">
        <v>196</v>
      </c>
      <c r="E14">
        <v>10</v>
      </c>
      <c r="F14">
        <v>346</v>
      </c>
    </row>
    <row r="15" spans="1:6">
      <c r="A15" s="2">
        <v>35096</v>
      </c>
      <c r="B15" s="1">
        <v>1313</v>
      </c>
      <c r="C15">
        <v>77</v>
      </c>
      <c r="D15">
        <v>582</v>
      </c>
      <c r="E15">
        <v>13</v>
      </c>
      <c r="F15">
        <v>641</v>
      </c>
    </row>
    <row r="16" spans="1:6">
      <c r="A16" s="2">
        <v>35125</v>
      </c>
      <c r="B16" s="1">
        <v>2035</v>
      </c>
      <c r="C16">
        <v>165</v>
      </c>
      <c r="D16" s="1">
        <v>1017</v>
      </c>
      <c r="E16">
        <v>21</v>
      </c>
      <c r="F16">
        <v>832</v>
      </c>
    </row>
    <row r="17" spans="1:6">
      <c r="A17" s="2">
        <v>35156</v>
      </c>
      <c r="B17" s="1">
        <v>2542</v>
      </c>
      <c r="C17">
        <v>211</v>
      </c>
      <c r="D17" s="1">
        <v>1296</v>
      </c>
      <c r="E17">
        <v>75</v>
      </c>
      <c r="F17">
        <v>961</v>
      </c>
    </row>
    <row r="18" spans="1:6">
      <c r="A18" s="2">
        <v>35186</v>
      </c>
      <c r="B18" s="1">
        <v>3866</v>
      </c>
      <c r="C18">
        <v>260</v>
      </c>
      <c r="D18" s="1">
        <v>1655</v>
      </c>
      <c r="E18">
        <v>80</v>
      </c>
      <c r="F18" s="1">
        <v>1871</v>
      </c>
    </row>
    <row r="19" spans="1:6">
      <c r="A19" s="2">
        <v>35217</v>
      </c>
      <c r="B19" s="1">
        <v>4486</v>
      </c>
      <c r="C19">
        <v>359</v>
      </c>
      <c r="D19" s="1">
        <v>2046</v>
      </c>
      <c r="E19">
        <v>88</v>
      </c>
      <c r="F19" s="1">
        <v>1993</v>
      </c>
    </row>
    <row r="20" spans="1:6">
      <c r="A20" s="2">
        <v>35247</v>
      </c>
      <c r="B20" s="1">
        <v>5279</v>
      </c>
      <c r="C20">
        <v>451</v>
      </c>
      <c r="D20" s="1">
        <v>2368</v>
      </c>
      <c r="E20">
        <v>107</v>
      </c>
      <c r="F20" s="1">
        <v>2353</v>
      </c>
    </row>
    <row r="21" spans="1:6">
      <c r="A21" s="2">
        <v>35278</v>
      </c>
      <c r="B21" s="1">
        <v>6169</v>
      </c>
      <c r="C21">
        <v>523</v>
      </c>
      <c r="D21" s="1">
        <v>2700</v>
      </c>
      <c r="E21">
        <v>108</v>
      </c>
      <c r="F21" s="1">
        <v>2838</v>
      </c>
    </row>
    <row r="22" spans="1:6">
      <c r="A22" s="2">
        <v>35309</v>
      </c>
      <c r="B22" s="1">
        <v>7078</v>
      </c>
      <c r="C22">
        <v>582</v>
      </c>
      <c r="D22" s="1">
        <v>3071</v>
      </c>
      <c r="E22">
        <v>124</v>
      </c>
      <c r="F22" s="1">
        <v>3301</v>
      </c>
    </row>
    <row r="23" spans="1:6">
      <c r="A23" s="2">
        <v>35339</v>
      </c>
      <c r="B23" s="1">
        <v>7686</v>
      </c>
      <c r="C23">
        <v>625</v>
      </c>
      <c r="D23" s="1">
        <v>3319</v>
      </c>
      <c r="E23">
        <v>129</v>
      </c>
      <c r="F23" s="1">
        <v>3613</v>
      </c>
    </row>
    <row r="24" spans="1:6">
      <c r="A24" s="2">
        <v>35370</v>
      </c>
      <c r="B24" s="1">
        <v>8425</v>
      </c>
      <c r="C24">
        <v>678</v>
      </c>
      <c r="D24" s="1">
        <v>3610</v>
      </c>
      <c r="E24">
        <v>143</v>
      </c>
      <c r="F24" s="1">
        <v>3993</v>
      </c>
    </row>
    <row r="25" spans="1:6">
      <c r="A25" s="2">
        <v>35400</v>
      </c>
      <c r="B25" s="1">
        <v>9951</v>
      </c>
      <c r="C25">
        <v>730</v>
      </c>
      <c r="D25" s="1">
        <v>4242</v>
      </c>
      <c r="E25">
        <v>147</v>
      </c>
      <c r="F25" s="1">
        <v>4833</v>
      </c>
    </row>
    <row r="26" spans="1:6">
      <c r="A26" s="2">
        <v>35431</v>
      </c>
      <c r="B26">
        <v>797</v>
      </c>
      <c r="C26">
        <v>33</v>
      </c>
      <c r="D26">
        <v>317</v>
      </c>
      <c r="E26">
        <v>16</v>
      </c>
      <c r="F26">
        <v>430</v>
      </c>
    </row>
    <row r="27" spans="1:6">
      <c r="A27" s="2">
        <v>35462</v>
      </c>
      <c r="B27" s="1">
        <v>1277</v>
      </c>
      <c r="C27">
        <v>94</v>
      </c>
      <c r="D27">
        <v>547</v>
      </c>
      <c r="E27">
        <v>26</v>
      </c>
      <c r="F27">
        <v>610</v>
      </c>
    </row>
    <row r="28" spans="1:6">
      <c r="A28" s="2">
        <v>35490</v>
      </c>
      <c r="B28" s="1">
        <v>1988</v>
      </c>
      <c r="C28">
        <v>173</v>
      </c>
      <c r="D28">
        <v>760</v>
      </c>
      <c r="E28">
        <v>32</v>
      </c>
      <c r="F28" s="1">
        <v>1023</v>
      </c>
    </row>
    <row r="29" spans="1:6">
      <c r="A29" s="2">
        <v>35521</v>
      </c>
      <c r="B29" s="1">
        <v>2843</v>
      </c>
      <c r="C29">
        <v>281</v>
      </c>
      <c r="D29" s="1">
        <v>1116</v>
      </c>
      <c r="E29">
        <v>42</v>
      </c>
      <c r="F29" s="1">
        <v>1404</v>
      </c>
    </row>
    <row r="30" spans="1:6">
      <c r="A30" s="2">
        <v>35551</v>
      </c>
      <c r="B30" s="1">
        <v>4231</v>
      </c>
      <c r="C30">
        <v>411</v>
      </c>
      <c r="D30" s="1">
        <v>1429</v>
      </c>
      <c r="E30">
        <v>706</v>
      </c>
      <c r="F30" s="1">
        <v>1685</v>
      </c>
    </row>
    <row r="31" spans="1:6">
      <c r="A31" s="2">
        <v>35582</v>
      </c>
      <c r="B31" s="1">
        <v>5918</v>
      </c>
      <c r="C31">
        <v>590</v>
      </c>
      <c r="D31" s="1">
        <v>1884</v>
      </c>
      <c r="E31">
        <v>722</v>
      </c>
      <c r="F31" s="1">
        <v>2723</v>
      </c>
    </row>
    <row r="32" spans="1:6">
      <c r="A32" s="2">
        <v>35612</v>
      </c>
      <c r="B32" s="1">
        <v>7295</v>
      </c>
      <c r="C32">
        <v>726</v>
      </c>
      <c r="D32" s="1">
        <v>2795</v>
      </c>
      <c r="E32">
        <v>727</v>
      </c>
      <c r="F32" s="1">
        <v>3047</v>
      </c>
    </row>
    <row r="33" spans="1:6">
      <c r="A33" s="2">
        <v>35643</v>
      </c>
      <c r="B33" s="1">
        <v>8683</v>
      </c>
      <c r="C33">
        <v>770</v>
      </c>
      <c r="D33" s="1">
        <v>3306</v>
      </c>
      <c r="E33">
        <v>730</v>
      </c>
      <c r="F33" s="1">
        <v>3877</v>
      </c>
    </row>
    <row r="34" spans="1:6">
      <c r="A34" s="2">
        <v>35674</v>
      </c>
      <c r="B34" s="1">
        <v>10847</v>
      </c>
      <c r="C34">
        <v>993</v>
      </c>
      <c r="D34" s="1">
        <v>3841</v>
      </c>
      <c r="E34">
        <v>737</v>
      </c>
      <c r="F34" s="1">
        <v>5276</v>
      </c>
    </row>
    <row r="35" spans="1:6">
      <c r="A35" s="2">
        <v>35704</v>
      </c>
      <c r="B35" s="1">
        <v>12451</v>
      </c>
      <c r="C35" s="1">
        <v>1119</v>
      </c>
      <c r="D35" s="1">
        <v>4511</v>
      </c>
      <c r="E35">
        <v>740</v>
      </c>
      <c r="F35" s="1">
        <v>6082</v>
      </c>
    </row>
    <row r="36" spans="1:6">
      <c r="A36" s="2">
        <v>35735</v>
      </c>
      <c r="B36" s="1">
        <v>14988</v>
      </c>
      <c r="C36" s="1">
        <v>1249</v>
      </c>
      <c r="D36" s="1">
        <v>5130</v>
      </c>
      <c r="E36">
        <v>742</v>
      </c>
      <c r="F36" s="1">
        <v>7867</v>
      </c>
    </row>
    <row r="37" spans="1:6">
      <c r="A37" s="2">
        <v>35765</v>
      </c>
      <c r="B37" s="1">
        <v>17894</v>
      </c>
      <c r="C37" s="1">
        <v>1391</v>
      </c>
      <c r="D37" s="1">
        <v>6041</v>
      </c>
      <c r="E37">
        <v>752</v>
      </c>
      <c r="F37" s="1">
        <v>9710</v>
      </c>
    </row>
    <row r="38" spans="1:6">
      <c r="A38" s="2">
        <v>35796</v>
      </c>
      <c r="B38" s="1">
        <v>1011</v>
      </c>
      <c r="C38">
        <v>59</v>
      </c>
      <c r="D38">
        <v>481</v>
      </c>
      <c r="E38">
        <v>3</v>
      </c>
      <c r="F38">
        <v>468</v>
      </c>
    </row>
    <row r="39" spans="1:6">
      <c r="A39" s="2">
        <v>35827</v>
      </c>
      <c r="B39" s="1">
        <v>2367</v>
      </c>
      <c r="C39">
        <v>203</v>
      </c>
      <c r="D39">
        <v>962</v>
      </c>
      <c r="E39">
        <v>5</v>
      </c>
      <c r="F39" s="1">
        <v>1198</v>
      </c>
    </row>
    <row r="40" spans="1:6">
      <c r="A40" s="2">
        <v>35855</v>
      </c>
      <c r="B40" s="1">
        <v>3615</v>
      </c>
      <c r="C40">
        <v>342</v>
      </c>
      <c r="D40" s="1">
        <v>1622</v>
      </c>
      <c r="E40">
        <v>8</v>
      </c>
      <c r="F40" s="1">
        <v>1643</v>
      </c>
    </row>
    <row r="41" spans="1:6">
      <c r="A41" s="2">
        <v>35886</v>
      </c>
      <c r="B41" s="1">
        <v>5833</v>
      </c>
      <c r="C41">
        <v>415</v>
      </c>
      <c r="D41" s="1">
        <v>2077</v>
      </c>
      <c r="E41">
        <v>18</v>
      </c>
      <c r="F41" s="1">
        <v>3323</v>
      </c>
    </row>
    <row r="42" spans="1:6">
      <c r="A42" s="2">
        <v>35916</v>
      </c>
      <c r="B42" s="1">
        <v>6954</v>
      </c>
      <c r="C42">
        <v>490</v>
      </c>
      <c r="D42" s="1">
        <v>2636</v>
      </c>
      <c r="E42">
        <v>20</v>
      </c>
      <c r="F42" s="1">
        <v>3809</v>
      </c>
    </row>
    <row r="43" spans="1:6">
      <c r="A43" s="2">
        <v>35947</v>
      </c>
      <c r="B43" s="1">
        <v>8882</v>
      </c>
      <c r="C43">
        <v>563</v>
      </c>
      <c r="D43" s="1">
        <v>3276</v>
      </c>
      <c r="E43">
        <v>23</v>
      </c>
      <c r="F43" s="1">
        <v>5021</v>
      </c>
    </row>
    <row r="44" spans="1:6">
      <c r="A44" s="2">
        <v>35977</v>
      </c>
      <c r="B44" s="1">
        <v>10629</v>
      </c>
      <c r="C44">
        <v>672</v>
      </c>
      <c r="D44" s="1">
        <v>3827</v>
      </c>
      <c r="E44">
        <v>31</v>
      </c>
      <c r="F44" s="1">
        <v>6099</v>
      </c>
    </row>
    <row r="45" spans="1:6">
      <c r="A45" s="2">
        <v>36008</v>
      </c>
      <c r="B45" s="1">
        <v>12671</v>
      </c>
      <c r="C45">
        <v>740</v>
      </c>
      <c r="D45" s="1">
        <v>4687</v>
      </c>
      <c r="E45">
        <v>36</v>
      </c>
      <c r="F45" s="1">
        <v>7207</v>
      </c>
    </row>
    <row r="46" spans="1:6">
      <c r="A46" s="2">
        <v>36039</v>
      </c>
      <c r="B46" s="1">
        <v>14632</v>
      </c>
      <c r="C46">
        <v>905</v>
      </c>
      <c r="D46" s="1">
        <v>5520</v>
      </c>
      <c r="E46">
        <v>39</v>
      </c>
      <c r="F46" s="1">
        <v>8168</v>
      </c>
    </row>
    <row r="47" spans="1:6">
      <c r="A47" s="2">
        <v>36069</v>
      </c>
      <c r="B47" s="1">
        <v>15925</v>
      </c>
      <c r="C47" s="1">
        <v>1011</v>
      </c>
      <c r="D47" s="1">
        <v>5988</v>
      </c>
      <c r="E47">
        <v>43</v>
      </c>
      <c r="F47" s="1">
        <v>8883</v>
      </c>
    </row>
    <row r="48" spans="1:6">
      <c r="A48" s="2">
        <v>36100</v>
      </c>
      <c r="B48" s="1">
        <v>17409</v>
      </c>
      <c r="C48" s="1">
        <v>1204</v>
      </c>
      <c r="D48" s="1">
        <v>6741</v>
      </c>
      <c r="E48">
        <v>44</v>
      </c>
      <c r="F48" s="1">
        <v>9421</v>
      </c>
    </row>
    <row r="49" spans="1:6">
      <c r="A49" s="2">
        <v>36130</v>
      </c>
      <c r="B49" s="1">
        <v>18991</v>
      </c>
      <c r="C49" s="1">
        <v>1349</v>
      </c>
      <c r="D49" s="1">
        <v>7281</v>
      </c>
      <c r="E49">
        <v>282</v>
      </c>
      <c r="F49" s="1">
        <v>10080</v>
      </c>
    </row>
    <row r="50" spans="1:6">
      <c r="A50" s="2">
        <v>36161</v>
      </c>
      <c r="B50">
        <v>832</v>
      </c>
      <c r="C50">
        <v>89</v>
      </c>
      <c r="D50">
        <v>425</v>
      </c>
      <c r="E50">
        <v>63</v>
      </c>
      <c r="F50">
        <v>256</v>
      </c>
    </row>
    <row r="51" spans="1:6">
      <c r="A51" s="2">
        <v>36192</v>
      </c>
      <c r="B51" s="1">
        <v>1878</v>
      </c>
      <c r="C51">
        <v>160</v>
      </c>
      <c r="D51" s="1">
        <v>1122</v>
      </c>
      <c r="E51">
        <v>63</v>
      </c>
      <c r="F51">
        <v>532</v>
      </c>
    </row>
    <row r="52" spans="1:6">
      <c r="A52" s="2">
        <v>36220</v>
      </c>
      <c r="B52" s="1">
        <v>3503</v>
      </c>
      <c r="C52">
        <v>297</v>
      </c>
      <c r="D52" s="1">
        <v>1809</v>
      </c>
      <c r="E52">
        <v>65</v>
      </c>
      <c r="F52" s="1">
        <v>1333</v>
      </c>
    </row>
    <row r="53" spans="1:6">
      <c r="A53" s="2">
        <v>36251</v>
      </c>
      <c r="B53" s="1">
        <v>4537</v>
      </c>
      <c r="C53">
        <v>389</v>
      </c>
      <c r="D53" s="1">
        <v>2386</v>
      </c>
      <c r="E53">
        <v>66</v>
      </c>
      <c r="F53" s="1">
        <v>1696</v>
      </c>
    </row>
    <row r="54" spans="1:6">
      <c r="A54" s="2">
        <v>36281</v>
      </c>
      <c r="B54" s="1">
        <v>5565</v>
      </c>
      <c r="C54">
        <v>496</v>
      </c>
      <c r="D54" s="1">
        <v>2939</v>
      </c>
      <c r="E54">
        <v>67</v>
      </c>
      <c r="F54" s="1">
        <v>2063</v>
      </c>
    </row>
    <row r="55" spans="1:6">
      <c r="A55" s="2">
        <v>36312</v>
      </c>
      <c r="B55" s="1">
        <v>7203</v>
      </c>
      <c r="C55">
        <v>599</v>
      </c>
      <c r="D55" s="1">
        <v>3876</v>
      </c>
      <c r="E55">
        <v>76</v>
      </c>
      <c r="F55" s="1">
        <v>2651</v>
      </c>
    </row>
    <row r="56" spans="1:6">
      <c r="A56" s="2">
        <v>36342</v>
      </c>
      <c r="B56" s="1">
        <v>8282</v>
      </c>
      <c r="C56">
        <v>731</v>
      </c>
      <c r="D56" s="1">
        <v>4436</v>
      </c>
      <c r="E56">
        <v>112</v>
      </c>
      <c r="F56" s="1">
        <v>3003</v>
      </c>
    </row>
    <row r="57" spans="1:6">
      <c r="A57" s="2">
        <v>36373</v>
      </c>
      <c r="B57" s="1">
        <v>9789</v>
      </c>
      <c r="C57">
        <v>850</v>
      </c>
      <c r="D57" s="1">
        <v>5121</v>
      </c>
      <c r="E57">
        <v>150</v>
      </c>
      <c r="F57" s="1">
        <v>3668</v>
      </c>
    </row>
    <row r="58" spans="1:6">
      <c r="A58" s="2">
        <v>36404</v>
      </c>
      <c r="B58" s="1">
        <v>11030</v>
      </c>
      <c r="C58">
        <v>943</v>
      </c>
      <c r="D58" s="1">
        <v>5703</v>
      </c>
      <c r="E58">
        <v>176</v>
      </c>
      <c r="F58" s="1">
        <v>4208</v>
      </c>
    </row>
    <row r="59" spans="1:6">
      <c r="A59" s="2">
        <v>36434</v>
      </c>
      <c r="B59" s="1">
        <v>12637</v>
      </c>
      <c r="C59" s="1">
        <v>1042</v>
      </c>
      <c r="D59" s="1">
        <v>6451</v>
      </c>
      <c r="E59">
        <v>178</v>
      </c>
      <c r="F59" s="1">
        <v>4965</v>
      </c>
    </row>
    <row r="60" spans="1:6">
      <c r="A60" s="2">
        <v>36465</v>
      </c>
      <c r="B60" s="1">
        <v>14558</v>
      </c>
      <c r="C60" s="1">
        <v>1151</v>
      </c>
      <c r="D60" s="1">
        <v>7083</v>
      </c>
      <c r="E60">
        <v>180</v>
      </c>
      <c r="F60" s="1">
        <v>6144</v>
      </c>
    </row>
    <row r="61" spans="1:6">
      <c r="A61" s="2">
        <v>36495</v>
      </c>
      <c r="B61" s="1">
        <v>18052</v>
      </c>
      <c r="C61" s="1">
        <v>1286</v>
      </c>
      <c r="D61" s="1">
        <v>8166</v>
      </c>
      <c r="E61">
        <v>258</v>
      </c>
      <c r="F61" s="1">
        <v>8341</v>
      </c>
    </row>
    <row r="62" spans="1:6">
      <c r="A62" s="2">
        <v>36526</v>
      </c>
      <c r="B62">
        <v>916</v>
      </c>
      <c r="C62">
        <v>104</v>
      </c>
      <c r="D62">
        <v>383</v>
      </c>
      <c r="E62">
        <v>2</v>
      </c>
      <c r="F62">
        <v>427</v>
      </c>
    </row>
    <row r="63" spans="1:6">
      <c r="A63" s="2">
        <v>36557</v>
      </c>
      <c r="B63" s="1">
        <v>1962</v>
      </c>
      <c r="C63">
        <v>193</v>
      </c>
      <c r="D63">
        <v>989</v>
      </c>
      <c r="E63">
        <v>4</v>
      </c>
      <c r="F63">
        <v>776</v>
      </c>
    </row>
    <row r="64" spans="1:6">
      <c r="A64" s="2">
        <v>36586</v>
      </c>
      <c r="B64" s="1">
        <v>3441</v>
      </c>
      <c r="C64">
        <v>293</v>
      </c>
      <c r="D64" s="1">
        <v>1924</v>
      </c>
      <c r="E64">
        <v>8</v>
      </c>
      <c r="F64" s="1">
        <v>1215</v>
      </c>
    </row>
    <row r="65" spans="1:6">
      <c r="A65" s="2">
        <v>36617</v>
      </c>
      <c r="B65" s="1">
        <v>4304</v>
      </c>
      <c r="C65">
        <v>406</v>
      </c>
      <c r="D65" s="1">
        <v>2314</v>
      </c>
      <c r="E65">
        <v>11</v>
      </c>
      <c r="F65" s="1">
        <v>1573</v>
      </c>
    </row>
    <row r="66" spans="1:6">
      <c r="A66" s="2">
        <v>36647</v>
      </c>
      <c r="B66" s="1">
        <v>5384</v>
      </c>
      <c r="C66">
        <v>568</v>
      </c>
      <c r="D66" s="1">
        <v>2859</v>
      </c>
      <c r="E66">
        <v>13</v>
      </c>
      <c r="F66" s="1">
        <v>1944</v>
      </c>
    </row>
    <row r="67" spans="1:6">
      <c r="A67" s="2">
        <v>36678</v>
      </c>
      <c r="B67" s="1">
        <v>6688</v>
      </c>
      <c r="C67">
        <v>744</v>
      </c>
      <c r="D67" s="1">
        <v>3571</v>
      </c>
      <c r="E67">
        <v>17</v>
      </c>
      <c r="F67" s="1">
        <v>2356</v>
      </c>
    </row>
    <row r="68" spans="1:6">
      <c r="A68" s="2">
        <v>36708</v>
      </c>
      <c r="B68" s="1">
        <v>9528</v>
      </c>
      <c r="C68">
        <v>927</v>
      </c>
      <c r="D68" s="1">
        <v>4247</v>
      </c>
      <c r="E68">
        <v>19</v>
      </c>
      <c r="F68" s="1">
        <v>4336</v>
      </c>
    </row>
    <row r="69" spans="1:6">
      <c r="A69" s="2">
        <v>36739</v>
      </c>
      <c r="B69" s="1">
        <v>10923</v>
      </c>
      <c r="C69" s="1">
        <v>1118</v>
      </c>
      <c r="D69" s="1">
        <v>4882</v>
      </c>
      <c r="E69">
        <v>56</v>
      </c>
      <c r="F69" s="1">
        <v>4867</v>
      </c>
    </row>
    <row r="70" spans="1:6">
      <c r="A70" s="2">
        <v>36770</v>
      </c>
      <c r="B70" s="1">
        <v>12210</v>
      </c>
      <c r="C70" s="1">
        <v>1305</v>
      </c>
      <c r="D70" s="1">
        <v>5507</v>
      </c>
      <c r="E70">
        <v>58</v>
      </c>
      <c r="F70" s="1">
        <v>5339</v>
      </c>
    </row>
    <row r="71" spans="1:6">
      <c r="A71" s="2">
        <v>36800</v>
      </c>
      <c r="B71" s="1">
        <v>14895</v>
      </c>
      <c r="C71" s="1">
        <v>1502</v>
      </c>
      <c r="D71" s="1">
        <v>7411</v>
      </c>
      <c r="E71">
        <v>96</v>
      </c>
      <c r="F71" s="1">
        <v>5886</v>
      </c>
    </row>
    <row r="72" spans="1:6">
      <c r="A72" s="2">
        <v>36831</v>
      </c>
      <c r="B72" s="1">
        <v>18950</v>
      </c>
      <c r="C72" s="1">
        <v>1596</v>
      </c>
      <c r="D72" s="1">
        <v>8999</v>
      </c>
      <c r="E72">
        <v>102</v>
      </c>
      <c r="F72" s="1">
        <v>8253</v>
      </c>
    </row>
    <row r="73" spans="1:6">
      <c r="A73" s="2">
        <v>36861</v>
      </c>
      <c r="B73" s="1">
        <v>23046</v>
      </c>
      <c r="C73" s="1">
        <v>1908</v>
      </c>
      <c r="D73" s="1">
        <v>10283</v>
      </c>
      <c r="E73">
        <v>121</v>
      </c>
      <c r="F73" s="1">
        <v>10734</v>
      </c>
    </row>
    <row r="74" spans="1:6">
      <c r="A74" s="2">
        <v>36892</v>
      </c>
      <c r="B74" s="1">
        <v>1439</v>
      </c>
      <c r="C74">
        <v>188</v>
      </c>
      <c r="D74">
        <v>945</v>
      </c>
      <c r="E74">
        <v>4</v>
      </c>
      <c r="F74">
        <v>301</v>
      </c>
    </row>
    <row r="75" spans="1:6">
      <c r="A75" s="2">
        <v>36923</v>
      </c>
      <c r="B75" s="1">
        <v>2627</v>
      </c>
      <c r="C75">
        <v>321</v>
      </c>
      <c r="D75" s="1">
        <v>1758</v>
      </c>
      <c r="E75">
        <v>13</v>
      </c>
      <c r="F75">
        <v>535</v>
      </c>
    </row>
    <row r="76" spans="1:6">
      <c r="A76" s="2">
        <v>36951</v>
      </c>
      <c r="B76" s="1">
        <v>5323</v>
      </c>
      <c r="C76">
        <v>519</v>
      </c>
      <c r="D76" s="1">
        <v>3754</v>
      </c>
      <c r="E76">
        <v>18</v>
      </c>
      <c r="F76" s="1">
        <v>1032</v>
      </c>
    </row>
    <row r="77" spans="1:6">
      <c r="A77" s="2">
        <v>36982</v>
      </c>
      <c r="B77" s="1">
        <v>6600</v>
      </c>
      <c r="C77">
        <v>696</v>
      </c>
      <c r="D77" s="1">
        <v>4505</v>
      </c>
      <c r="E77">
        <v>20</v>
      </c>
      <c r="F77" s="1">
        <v>1379</v>
      </c>
    </row>
    <row r="78" spans="1:6">
      <c r="A78" s="2">
        <v>37012</v>
      </c>
      <c r="B78" s="1">
        <v>8192</v>
      </c>
      <c r="C78">
        <v>895</v>
      </c>
      <c r="D78" s="1">
        <v>5464</v>
      </c>
      <c r="E78">
        <v>23</v>
      </c>
      <c r="F78" s="1">
        <v>1810</v>
      </c>
    </row>
    <row r="79" spans="1:6">
      <c r="A79" s="2">
        <v>37043</v>
      </c>
      <c r="B79" s="1">
        <v>10518</v>
      </c>
      <c r="C79" s="1">
        <v>1158</v>
      </c>
      <c r="D79" s="1">
        <v>6364</v>
      </c>
      <c r="E79">
        <v>26</v>
      </c>
      <c r="F79" s="1">
        <v>2970</v>
      </c>
    </row>
    <row r="80" spans="1:6">
      <c r="A80" s="2">
        <v>37073</v>
      </c>
      <c r="B80" s="1">
        <v>11799</v>
      </c>
      <c r="C80" s="1">
        <v>1439</v>
      </c>
      <c r="D80" s="1">
        <v>7011</v>
      </c>
      <c r="E80">
        <v>48</v>
      </c>
      <c r="F80" s="1">
        <v>3300</v>
      </c>
    </row>
    <row r="81" spans="1:6">
      <c r="A81" s="2">
        <v>37104</v>
      </c>
      <c r="B81" s="1">
        <v>15196</v>
      </c>
      <c r="C81" s="1">
        <v>1641</v>
      </c>
      <c r="D81" s="1">
        <v>8350</v>
      </c>
      <c r="E81">
        <v>55</v>
      </c>
      <c r="F81" s="1">
        <v>5151</v>
      </c>
    </row>
    <row r="82" spans="1:6">
      <c r="A82" s="2">
        <v>37135</v>
      </c>
      <c r="B82" s="1">
        <v>16904</v>
      </c>
      <c r="C82" s="1">
        <v>1906</v>
      </c>
      <c r="D82" s="1">
        <v>9065</v>
      </c>
      <c r="E82">
        <v>60</v>
      </c>
      <c r="F82" s="1">
        <v>5874</v>
      </c>
    </row>
    <row r="83" spans="1:6">
      <c r="A83" s="2">
        <v>37165</v>
      </c>
      <c r="B83" s="1">
        <v>19221</v>
      </c>
      <c r="C83" s="1">
        <v>2168</v>
      </c>
      <c r="D83" s="1">
        <v>10325</v>
      </c>
      <c r="E83">
        <v>75</v>
      </c>
      <c r="F83" s="1">
        <v>6653</v>
      </c>
    </row>
    <row r="84" spans="1:6">
      <c r="A84" s="2">
        <v>37196</v>
      </c>
      <c r="B84" s="1">
        <v>21845</v>
      </c>
      <c r="C84" s="1">
        <v>2454</v>
      </c>
      <c r="D84" s="1">
        <v>11532</v>
      </c>
      <c r="E84">
        <v>80</v>
      </c>
      <c r="F84" s="1">
        <v>7779</v>
      </c>
    </row>
    <row r="85" spans="1:6">
      <c r="A85" s="2">
        <v>37226</v>
      </c>
      <c r="B85" s="1">
        <v>25217</v>
      </c>
      <c r="C85" s="1">
        <v>2762</v>
      </c>
      <c r="D85" s="1">
        <v>12760</v>
      </c>
      <c r="E85">
        <v>396</v>
      </c>
      <c r="F85" s="1">
        <v>9298</v>
      </c>
    </row>
    <row r="86" spans="1:6">
      <c r="A86" s="2">
        <v>37257</v>
      </c>
      <c r="B86" s="1">
        <v>1802</v>
      </c>
      <c r="C86">
        <v>249</v>
      </c>
      <c r="D86" s="1">
        <v>1024</v>
      </c>
      <c r="E86">
        <v>20</v>
      </c>
      <c r="F86">
        <v>509</v>
      </c>
    </row>
    <row r="87" spans="1:6">
      <c r="A87" s="2">
        <v>37288</v>
      </c>
      <c r="B87" s="1">
        <v>4361</v>
      </c>
      <c r="C87">
        <v>501</v>
      </c>
      <c r="D87" s="1">
        <v>1792</v>
      </c>
      <c r="E87">
        <v>22</v>
      </c>
      <c r="F87" s="1">
        <v>2046</v>
      </c>
    </row>
    <row r="88" spans="1:6">
      <c r="A88" s="2">
        <v>37316</v>
      </c>
      <c r="B88" s="1">
        <v>6068</v>
      </c>
      <c r="C88">
        <v>822</v>
      </c>
      <c r="D88" s="1">
        <v>2401</v>
      </c>
      <c r="E88">
        <v>55</v>
      </c>
      <c r="F88" s="1">
        <v>2791</v>
      </c>
    </row>
    <row r="89" spans="1:6">
      <c r="A89" s="2">
        <v>37347</v>
      </c>
      <c r="B89" s="1">
        <v>7717</v>
      </c>
      <c r="C89" s="1">
        <v>1071</v>
      </c>
      <c r="D89" s="1">
        <v>3204</v>
      </c>
      <c r="E89">
        <v>63</v>
      </c>
      <c r="F89" s="1">
        <v>3379</v>
      </c>
    </row>
    <row r="90" spans="1:6">
      <c r="A90" s="2">
        <v>37377</v>
      </c>
      <c r="B90" s="1">
        <v>10370</v>
      </c>
      <c r="C90" s="1">
        <v>1367</v>
      </c>
      <c r="D90" s="1">
        <v>4903</v>
      </c>
      <c r="E90">
        <v>69</v>
      </c>
      <c r="F90" s="1">
        <v>4030</v>
      </c>
    </row>
    <row r="91" spans="1:6">
      <c r="A91" s="2">
        <v>37408</v>
      </c>
      <c r="B91" s="1">
        <v>13223</v>
      </c>
      <c r="C91" s="1">
        <v>1660</v>
      </c>
      <c r="D91" s="1">
        <v>7054</v>
      </c>
      <c r="E91">
        <v>82</v>
      </c>
      <c r="F91" s="1">
        <v>4426</v>
      </c>
    </row>
    <row r="92" spans="1:6">
      <c r="A92" s="2">
        <v>37438</v>
      </c>
      <c r="B92" s="1">
        <v>16101</v>
      </c>
      <c r="C92" s="1">
        <v>2099</v>
      </c>
      <c r="D92" s="1">
        <v>8448</v>
      </c>
      <c r="E92">
        <v>98</v>
      </c>
      <c r="F92" s="1">
        <v>5457</v>
      </c>
    </row>
    <row r="93" spans="1:6">
      <c r="A93" s="2">
        <v>37469</v>
      </c>
      <c r="B93" s="1">
        <v>20920</v>
      </c>
      <c r="C93" s="1">
        <v>2460</v>
      </c>
      <c r="D93" s="1">
        <v>10080</v>
      </c>
      <c r="E93">
        <v>103</v>
      </c>
      <c r="F93" s="1">
        <v>8277</v>
      </c>
    </row>
    <row r="94" spans="1:6">
      <c r="A94" s="2">
        <v>37500</v>
      </c>
      <c r="B94" s="1">
        <v>24632</v>
      </c>
      <c r="C94" s="1">
        <v>2842</v>
      </c>
      <c r="D94" s="1">
        <v>11661</v>
      </c>
      <c r="E94">
        <v>202</v>
      </c>
      <c r="F94" s="1">
        <v>9927</v>
      </c>
    </row>
    <row r="95" spans="1:6">
      <c r="A95" s="2">
        <v>37530</v>
      </c>
      <c r="B95" s="1">
        <v>29002</v>
      </c>
      <c r="C95" s="1">
        <v>3434</v>
      </c>
      <c r="D95" s="1">
        <v>13933</v>
      </c>
      <c r="E95">
        <v>208</v>
      </c>
      <c r="F95" s="1">
        <v>11426</v>
      </c>
    </row>
    <row r="96" spans="1:6">
      <c r="A96" s="2">
        <v>37561</v>
      </c>
      <c r="B96" s="1">
        <v>32323</v>
      </c>
      <c r="C96" s="1">
        <v>3561</v>
      </c>
      <c r="D96" s="1">
        <v>15441</v>
      </c>
      <c r="E96">
        <v>219</v>
      </c>
      <c r="F96" s="1">
        <v>13102</v>
      </c>
    </row>
    <row r="97" spans="1:6">
      <c r="A97" s="2">
        <v>37591</v>
      </c>
      <c r="B97" s="1">
        <v>37419</v>
      </c>
      <c r="C97" s="1">
        <v>4509</v>
      </c>
      <c r="D97" s="1">
        <v>17178</v>
      </c>
      <c r="E97">
        <v>250</v>
      </c>
      <c r="F97" s="1">
        <v>15482</v>
      </c>
    </row>
    <row r="98" spans="1:6">
      <c r="A98" s="2">
        <v>37622</v>
      </c>
      <c r="B98" s="1">
        <v>1803</v>
      </c>
      <c r="C98">
        <v>154</v>
      </c>
      <c r="D98" s="1">
        <v>1235</v>
      </c>
      <c r="E98">
        <v>14</v>
      </c>
      <c r="F98">
        <v>400</v>
      </c>
    </row>
    <row r="99" spans="1:6">
      <c r="A99" s="2">
        <v>37653</v>
      </c>
      <c r="B99" s="1">
        <v>3844</v>
      </c>
      <c r="C99">
        <v>310</v>
      </c>
      <c r="D99" s="1">
        <v>1845</v>
      </c>
      <c r="E99">
        <v>18</v>
      </c>
      <c r="F99" s="1">
        <v>1670</v>
      </c>
    </row>
    <row r="100" spans="1:6">
      <c r="A100" s="2">
        <v>37681</v>
      </c>
      <c r="B100" s="1">
        <v>5508</v>
      </c>
      <c r="C100">
        <v>561</v>
      </c>
      <c r="D100" s="1">
        <v>2513</v>
      </c>
      <c r="E100">
        <v>38</v>
      </c>
      <c r="F100" s="1">
        <v>2396</v>
      </c>
    </row>
    <row r="101" spans="1:6">
      <c r="A101" s="2">
        <v>37712</v>
      </c>
      <c r="B101" s="1">
        <v>6945</v>
      </c>
      <c r="C101">
        <v>813</v>
      </c>
      <c r="D101" s="1">
        <v>3153</v>
      </c>
      <c r="E101">
        <v>44</v>
      </c>
      <c r="F101" s="1">
        <v>2934</v>
      </c>
    </row>
    <row r="102" spans="1:6">
      <c r="A102" s="2">
        <v>37742</v>
      </c>
      <c r="B102" s="1">
        <v>8753</v>
      </c>
      <c r="C102" s="1">
        <v>1127</v>
      </c>
      <c r="D102" s="1">
        <v>3866</v>
      </c>
      <c r="E102">
        <v>52</v>
      </c>
      <c r="F102" s="1">
        <v>3709</v>
      </c>
    </row>
    <row r="103" spans="1:6">
      <c r="A103" s="2">
        <v>37773</v>
      </c>
      <c r="B103" s="1">
        <v>12212</v>
      </c>
      <c r="C103" s="1">
        <v>1582</v>
      </c>
      <c r="D103" s="1">
        <v>5791</v>
      </c>
      <c r="E103">
        <v>62</v>
      </c>
      <c r="F103" s="1">
        <v>4777</v>
      </c>
    </row>
    <row r="104" spans="1:6">
      <c r="A104" s="2">
        <v>37803</v>
      </c>
      <c r="B104" s="1">
        <v>15385</v>
      </c>
      <c r="C104" s="1">
        <v>2267</v>
      </c>
      <c r="D104" s="1">
        <v>6385</v>
      </c>
      <c r="E104">
        <v>74</v>
      </c>
      <c r="F104" s="1">
        <v>6660</v>
      </c>
    </row>
    <row r="105" spans="1:6">
      <c r="A105" s="2">
        <v>37834</v>
      </c>
      <c r="B105" s="1">
        <v>16972</v>
      </c>
      <c r="C105" s="1">
        <v>2611</v>
      </c>
      <c r="D105" s="1">
        <v>6914</v>
      </c>
      <c r="E105">
        <v>82</v>
      </c>
      <c r="F105" s="1">
        <v>7365</v>
      </c>
    </row>
    <row r="106" spans="1:6">
      <c r="A106" s="2">
        <v>37865</v>
      </c>
      <c r="B106" s="1">
        <v>18970</v>
      </c>
      <c r="C106" s="1">
        <v>3021</v>
      </c>
      <c r="D106" s="1">
        <v>7587</v>
      </c>
      <c r="E106">
        <v>88</v>
      </c>
      <c r="F106" s="1">
        <v>8274</v>
      </c>
    </row>
    <row r="107" spans="1:6">
      <c r="A107" s="2">
        <v>37895</v>
      </c>
      <c r="B107" s="1">
        <v>22212</v>
      </c>
      <c r="C107" s="1">
        <v>3638</v>
      </c>
      <c r="D107" s="1">
        <v>9009</v>
      </c>
      <c r="E107">
        <v>93</v>
      </c>
      <c r="F107" s="1">
        <v>9472</v>
      </c>
    </row>
    <row r="108" spans="1:6">
      <c r="A108" s="2">
        <v>37926</v>
      </c>
      <c r="B108" s="1">
        <v>28556</v>
      </c>
      <c r="C108" s="1">
        <v>4145</v>
      </c>
      <c r="D108" s="1">
        <v>13480</v>
      </c>
      <c r="E108">
        <v>142</v>
      </c>
      <c r="F108" s="1">
        <v>10789</v>
      </c>
    </row>
    <row r="109" spans="1:6">
      <c r="A109" s="2">
        <v>37956</v>
      </c>
      <c r="B109" s="1">
        <v>33534</v>
      </c>
      <c r="C109" s="1">
        <v>4595</v>
      </c>
      <c r="D109" s="1">
        <v>15937</v>
      </c>
      <c r="E109">
        <v>157</v>
      </c>
      <c r="F109" s="1">
        <v>12844</v>
      </c>
    </row>
    <row r="110" spans="1:6">
      <c r="A110" s="2">
        <v>37987</v>
      </c>
      <c r="B110" s="1">
        <v>2237</v>
      </c>
      <c r="C110">
        <v>600</v>
      </c>
      <c r="D110" s="1">
        <v>1109</v>
      </c>
      <c r="E110">
        <v>10</v>
      </c>
      <c r="F110">
        <v>518</v>
      </c>
    </row>
    <row r="111" spans="1:6">
      <c r="A111" s="2">
        <v>38018</v>
      </c>
      <c r="B111" s="1">
        <v>5215</v>
      </c>
      <c r="C111" s="1">
        <v>1092</v>
      </c>
      <c r="D111" s="1">
        <v>2561</v>
      </c>
      <c r="E111">
        <v>31</v>
      </c>
      <c r="F111" s="1">
        <v>1531</v>
      </c>
    </row>
    <row r="112" spans="1:6">
      <c r="A112" s="2">
        <v>38047</v>
      </c>
      <c r="B112" s="1">
        <v>8508</v>
      </c>
      <c r="C112" s="1">
        <v>1570</v>
      </c>
      <c r="D112" s="1">
        <v>4306</v>
      </c>
      <c r="E112">
        <v>37</v>
      </c>
      <c r="F112" s="1">
        <v>2595</v>
      </c>
    </row>
    <row r="113" spans="1:6">
      <c r="A113" s="2">
        <v>38078</v>
      </c>
      <c r="B113" s="1">
        <v>12124</v>
      </c>
      <c r="C113" s="1">
        <v>2097</v>
      </c>
      <c r="D113" s="1">
        <v>5477</v>
      </c>
      <c r="E113">
        <v>79</v>
      </c>
      <c r="F113" s="1">
        <v>4470</v>
      </c>
    </row>
    <row r="114" spans="1:6">
      <c r="A114" s="2">
        <v>38108</v>
      </c>
      <c r="B114" s="1">
        <v>13912</v>
      </c>
      <c r="C114" s="1">
        <v>2508</v>
      </c>
      <c r="D114" s="1">
        <v>5981</v>
      </c>
      <c r="E114">
        <v>84</v>
      </c>
      <c r="F114" s="1">
        <v>5340</v>
      </c>
    </row>
    <row r="115" spans="1:6">
      <c r="A115" s="2">
        <v>38139</v>
      </c>
      <c r="B115" s="1">
        <v>18008</v>
      </c>
      <c r="C115" s="1">
        <v>3195</v>
      </c>
      <c r="D115" s="1">
        <v>7343</v>
      </c>
      <c r="E115">
        <v>157</v>
      </c>
      <c r="F115" s="1">
        <v>7312</v>
      </c>
    </row>
    <row r="116" spans="1:6">
      <c r="A116" s="2">
        <v>38169</v>
      </c>
      <c r="B116" s="1">
        <v>20978</v>
      </c>
      <c r="C116" s="1">
        <v>3911</v>
      </c>
      <c r="D116" s="1">
        <v>8258</v>
      </c>
      <c r="E116">
        <v>163</v>
      </c>
      <c r="F116" s="1">
        <v>8647</v>
      </c>
    </row>
    <row r="117" spans="1:6">
      <c r="A117" s="2">
        <v>38200</v>
      </c>
      <c r="B117" s="1">
        <v>24287</v>
      </c>
      <c r="C117" s="1">
        <v>4340</v>
      </c>
      <c r="D117" s="1">
        <v>8895</v>
      </c>
      <c r="E117">
        <v>167</v>
      </c>
      <c r="F117" s="1">
        <v>10885</v>
      </c>
    </row>
    <row r="118" spans="1:6">
      <c r="A118" s="2">
        <v>38231</v>
      </c>
      <c r="B118" s="1">
        <v>27744</v>
      </c>
      <c r="C118" s="1">
        <v>5034</v>
      </c>
      <c r="D118" s="1">
        <v>9570</v>
      </c>
      <c r="E118">
        <v>194</v>
      </c>
      <c r="F118" s="1">
        <v>12947</v>
      </c>
    </row>
    <row r="119" spans="1:6">
      <c r="A119" s="2">
        <v>38261</v>
      </c>
      <c r="B119" s="1">
        <v>31727</v>
      </c>
      <c r="C119" s="1">
        <v>5652</v>
      </c>
      <c r="D119" s="1">
        <v>11109</v>
      </c>
      <c r="E119">
        <v>206</v>
      </c>
      <c r="F119" s="1">
        <v>14759</v>
      </c>
    </row>
    <row r="120" spans="1:6">
      <c r="A120" s="2">
        <v>38292</v>
      </c>
      <c r="B120" s="1">
        <v>35283</v>
      </c>
      <c r="C120" s="1">
        <v>6349</v>
      </c>
      <c r="D120" s="1">
        <v>12854</v>
      </c>
      <c r="E120">
        <v>214</v>
      </c>
      <c r="F120" s="1">
        <v>15866</v>
      </c>
    </row>
    <row r="121" spans="1:6">
      <c r="A121" s="2">
        <v>38322</v>
      </c>
      <c r="B121" s="1">
        <v>39834</v>
      </c>
      <c r="C121" s="1">
        <v>6930</v>
      </c>
      <c r="D121" s="1">
        <v>15539</v>
      </c>
      <c r="E121">
        <v>243</v>
      </c>
      <c r="F121" s="1">
        <v>17122</v>
      </c>
    </row>
    <row r="122" spans="1:6">
      <c r="A122" s="2">
        <v>38353</v>
      </c>
      <c r="B122" s="1">
        <v>3795</v>
      </c>
      <c r="C122">
        <v>499</v>
      </c>
      <c r="D122" s="1">
        <v>2091</v>
      </c>
      <c r="E122">
        <v>11</v>
      </c>
      <c r="F122" s="1">
        <v>1194</v>
      </c>
    </row>
    <row r="123" spans="1:6">
      <c r="A123" s="2">
        <v>38384</v>
      </c>
      <c r="B123" s="1">
        <v>6257</v>
      </c>
      <c r="C123">
        <v>837</v>
      </c>
      <c r="D123" s="1">
        <v>3054</v>
      </c>
      <c r="E123">
        <v>20</v>
      </c>
      <c r="F123" s="1">
        <v>2346</v>
      </c>
    </row>
    <row r="124" spans="1:6">
      <c r="A124" s="2">
        <v>38412</v>
      </c>
      <c r="B124" s="1">
        <v>9463</v>
      </c>
      <c r="C124" s="1">
        <v>1216</v>
      </c>
      <c r="D124" s="1">
        <v>4841</v>
      </c>
      <c r="E124">
        <v>26</v>
      </c>
      <c r="F124" s="1">
        <v>3380</v>
      </c>
    </row>
    <row r="125" spans="1:6">
      <c r="A125" s="2">
        <v>38443</v>
      </c>
      <c r="B125" s="1">
        <v>12040</v>
      </c>
      <c r="C125" s="1">
        <v>1544</v>
      </c>
      <c r="D125" s="1">
        <v>6010</v>
      </c>
      <c r="E125">
        <v>58</v>
      </c>
      <c r="F125" s="1">
        <v>4428</v>
      </c>
    </row>
    <row r="126" spans="1:6">
      <c r="A126" s="2">
        <v>38473</v>
      </c>
      <c r="B126" s="1">
        <v>15092</v>
      </c>
      <c r="C126" s="1">
        <v>1750</v>
      </c>
      <c r="D126" s="1">
        <v>7409</v>
      </c>
      <c r="E126">
        <v>70</v>
      </c>
      <c r="F126" s="1">
        <v>5863</v>
      </c>
    </row>
    <row r="127" spans="1:6">
      <c r="A127" s="2">
        <v>38504</v>
      </c>
      <c r="B127" s="1">
        <v>19973</v>
      </c>
      <c r="C127" s="1">
        <v>2220</v>
      </c>
      <c r="D127" s="1">
        <v>10321</v>
      </c>
      <c r="E127">
        <v>99</v>
      </c>
      <c r="F127" s="1">
        <v>7334</v>
      </c>
    </row>
    <row r="128" spans="1:6">
      <c r="A128" s="2">
        <v>38534</v>
      </c>
      <c r="B128" s="1">
        <v>24553</v>
      </c>
      <c r="C128" s="1">
        <v>2594</v>
      </c>
      <c r="D128" s="1">
        <v>11571</v>
      </c>
      <c r="E128">
        <v>170</v>
      </c>
      <c r="F128" s="1">
        <v>10217</v>
      </c>
    </row>
    <row r="129" spans="1:6">
      <c r="A129" s="2">
        <v>38565</v>
      </c>
      <c r="B129" s="1">
        <v>28740</v>
      </c>
      <c r="C129" s="1">
        <v>2750</v>
      </c>
      <c r="D129" s="1">
        <v>13571</v>
      </c>
      <c r="E129">
        <v>194</v>
      </c>
      <c r="F129" s="1">
        <v>12225</v>
      </c>
    </row>
    <row r="130" spans="1:6">
      <c r="A130" s="2">
        <v>38596</v>
      </c>
      <c r="B130" s="1">
        <v>31146</v>
      </c>
      <c r="C130" s="1">
        <v>2962</v>
      </c>
      <c r="D130" s="1">
        <v>14741</v>
      </c>
      <c r="E130">
        <v>231</v>
      </c>
      <c r="F130" s="1">
        <v>13212</v>
      </c>
    </row>
    <row r="131" spans="1:6">
      <c r="A131" s="2">
        <v>38626</v>
      </c>
      <c r="B131" s="1">
        <v>33786</v>
      </c>
      <c r="C131" s="1">
        <v>3222</v>
      </c>
      <c r="D131" s="1">
        <v>15682</v>
      </c>
      <c r="E131">
        <v>242</v>
      </c>
      <c r="F131" s="1">
        <v>14640</v>
      </c>
    </row>
    <row r="132" spans="1:6">
      <c r="A132" s="2">
        <v>38657</v>
      </c>
      <c r="B132" s="1">
        <v>39778</v>
      </c>
      <c r="C132" s="1">
        <v>3568</v>
      </c>
      <c r="D132" s="1">
        <v>19542</v>
      </c>
      <c r="E132">
        <v>328</v>
      </c>
      <c r="F132" s="1">
        <v>16340</v>
      </c>
    </row>
    <row r="133" spans="1:6">
      <c r="A133" s="2">
        <v>38687</v>
      </c>
      <c r="B133" s="1">
        <v>46980</v>
      </c>
      <c r="C133" s="1">
        <v>4059</v>
      </c>
      <c r="D133" s="1">
        <v>23104</v>
      </c>
      <c r="E133">
        <v>338</v>
      </c>
      <c r="F133" s="1">
        <v>19479</v>
      </c>
    </row>
    <row r="134" spans="1:6">
      <c r="A134" s="2">
        <v>38718</v>
      </c>
      <c r="B134" s="1">
        <v>2488</v>
      </c>
      <c r="C134">
        <v>397</v>
      </c>
      <c r="D134">
        <v>634</v>
      </c>
      <c r="E134">
        <v>11</v>
      </c>
      <c r="F134" s="1">
        <v>1446</v>
      </c>
    </row>
    <row r="135" spans="1:6">
      <c r="A135" s="2">
        <v>38749</v>
      </c>
      <c r="B135" s="1">
        <v>4275</v>
      </c>
      <c r="C135">
        <v>670</v>
      </c>
      <c r="D135" s="1">
        <v>1299</v>
      </c>
      <c r="E135">
        <v>18</v>
      </c>
      <c r="F135" s="1">
        <v>2288</v>
      </c>
    </row>
    <row r="136" spans="1:6">
      <c r="A136" s="2">
        <v>38777</v>
      </c>
      <c r="B136" s="1">
        <v>6772</v>
      </c>
      <c r="C136" s="1">
        <v>1030</v>
      </c>
      <c r="D136" s="1">
        <v>2385</v>
      </c>
      <c r="E136">
        <v>62</v>
      </c>
      <c r="F136" s="1">
        <v>3295</v>
      </c>
    </row>
    <row r="137" spans="1:6">
      <c r="A137" s="2">
        <v>38808</v>
      </c>
      <c r="B137" s="1">
        <v>10625</v>
      </c>
      <c r="C137" s="1">
        <v>1225</v>
      </c>
      <c r="D137" s="1">
        <v>4695</v>
      </c>
      <c r="E137">
        <v>110</v>
      </c>
      <c r="F137" s="1">
        <v>4595</v>
      </c>
    </row>
    <row r="138" spans="1:6">
      <c r="A138" s="2">
        <v>38838</v>
      </c>
      <c r="B138" s="1">
        <v>13636</v>
      </c>
      <c r="C138" s="1">
        <v>1514</v>
      </c>
      <c r="D138" s="1">
        <v>6089</v>
      </c>
      <c r="E138">
        <v>179</v>
      </c>
      <c r="F138" s="1">
        <v>5855</v>
      </c>
    </row>
    <row r="139" spans="1:6">
      <c r="A139" s="2">
        <v>38869</v>
      </c>
      <c r="B139" s="1">
        <v>18250</v>
      </c>
      <c r="C139" s="1">
        <v>1760</v>
      </c>
      <c r="D139" s="1">
        <v>8477</v>
      </c>
      <c r="E139">
        <v>256</v>
      </c>
      <c r="F139" s="1">
        <v>7758</v>
      </c>
    </row>
    <row r="140" spans="1:6">
      <c r="A140" s="2">
        <v>38899</v>
      </c>
      <c r="B140" s="1">
        <v>22611</v>
      </c>
      <c r="C140" s="1">
        <v>2019</v>
      </c>
      <c r="D140" s="1">
        <v>10937</v>
      </c>
      <c r="E140">
        <v>324</v>
      </c>
      <c r="F140" s="1">
        <v>9331</v>
      </c>
    </row>
    <row r="141" spans="1:6">
      <c r="A141" s="2">
        <v>38930</v>
      </c>
      <c r="B141" s="1">
        <v>27339</v>
      </c>
      <c r="C141" s="1">
        <v>2139</v>
      </c>
      <c r="D141" s="1">
        <v>13812</v>
      </c>
      <c r="E141">
        <v>367</v>
      </c>
      <c r="F141" s="1">
        <v>11022</v>
      </c>
    </row>
    <row r="142" spans="1:6">
      <c r="A142" s="2">
        <v>38961</v>
      </c>
      <c r="B142" s="1">
        <v>31174</v>
      </c>
      <c r="C142" s="1">
        <v>2324</v>
      </c>
      <c r="D142" s="1">
        <v>16059</v>
      </c>
      <c r="E142">
        <v>390</v>
      </c>
      <c r="F142" s="1">
        <v>12401</v>
      </c>
    </row>
    <row r="143" spans="1:6">
      <c r="A143" s="2">
        <v>38991</v>
      </c>
      <c r="B143" s="1">
        <v>34958</v>
      </c>
      <c r="C143" s="1">
        <v>2609</v>
      </c>
      <c r="D143" s="1">
        <v>17890</v>
      </c>
      <c r="E143">
        <v>477</v>
      </c>
      <c r="F143" s="1">
        <v>13982</v>
      </c>
    </row>
    <row r="144" spans="1:6">
      <c r="A144" s="2">
        <v>39022</v>
      </c>
      <c r="B144" s="1">
        <v>41482</v>
      </c>
      <c r="C144" s="1">
        <v>2942</v>
      </c>
      <c r="D144" s="1">
        <v>20484</v>
      </c>
      <c r="E144">
        <v>524</v>
      </c>
      <c r="F144" s="1">
        <v>17533</v>
      </c>
    </row>
    <row r="145" spans="1:6">
      <c r="A145" s="2">
        <v>39052</v>
      </c>
      <c r="B145" s="1">
        <v>51318</v>
      </c>
      <c r="C145" s="1">
        <v>3423</v>
      </c>
      <c r="D145" s="1">
        <v>25663</v>
      </c>
      <c r="E145" s="1">
        <v>1458</v>
      </c>
      <c r="F145" s="1">
        <v>20775</v>
      </c>
    </row>
    <row r="146" spans="1:6">
      <c r="A146" s="2">
        <v>39083</v>
      </c>
      <c r="B146" s="1">
        <v>4681</v>
      </c>
      <c r="C146">
        <v>397</v>
      </c>
      <c r="D146" s="1">
        <v>2254</v>
      </c>
      <c r="E146">
        <v>524</v>
      </c>
      <c r="F146" s="1">
        <v>1506</v>
      </c>
    </row>
    <row r="147" spans="1:6">
      <c r="A147" s="2">
        <v>39114</v>
      </c>
      <c r="B147" s="1">
        <v>7020</v>
      </c>
      <c r="C147">
        <v>634</v>
      </c>
      <c r="D147" s="1">
        <v>3334</v>
      </c>
      <c r="E147">
        <v>534</v>
      </c>
      <c r="F147" s="1">
        <v>2517</v>
      </c>
    </row>
    <row r="148" spans="1:6">
      <c r="A148" s="2">
        <v>39142</v>
      </c>
      <c r="B148" s="1">
        <v>11271</v>
      </c>
      <c r="C148" s="1">
        <v>1105</v>
      </c>
      <c r="D148" s="1">
        <v>4943</v>
      </c>
      <c r="E148">
        <v>553</v>
      </c>
      <c r="F148" s="1">
        <v>4669</v>
      </c>
    </row>
    <row r="149" spans="1:6">
      <c r="A149" s="2">
        <v>39173</v>
      </c>
      <c r="B149" s="1">
        <v>14844</v>
      </c>
      <c r="C149" s="1">
        <v>1493</v>
      </c>
      <c r="D149" s="1">
        <v>6426</v>
      </c>
      <c r="E149">
        <v>628</v>
      </c>
      <c r="F149" s="1">
        <v>6297</v>
      </c>
    </row>
    <row r="150" spans="1:6">
      <c r="A150" s="2">
        <v>39203</v>
      </c>
      <c r="B150" s="1">
        <v>19057</v>
      </c>
      <c r="C150" s="1">
        <v>1979</v>
      </c>
      <c r="D150" s="1">
        <v>8118</v>
      </c>
      <c r="E150">
        <v>651</v>
      </c>
      <c r="F150" s="1">
        <v>8309</v>
      </c>
    </row>
    <row r="151" spans="1:6">
      <c r="A151" s="2">
        <v>39234</v>
      </c>
      <c r="B151" s="1">
        <v>24709</v>
      </c>
      <c r="C151" s="1">
        <v>2453</v>
      </c>
      <c r="D151" s="1">
        <v>10614</v>
      </c>
      <c r="E151">
        <v>666</v>
      </c>
      <c r="F151" s="1">
        <v>10977</v>
      </c>
    </row>
    <row r="152" spans="1:6">
      <c r="A152" s="2">
        <v>39264</v>
      </c>
      <c r="B152" s="1">
        <v>31240</v>
      </c>
      <c r="C152" s="1">
        <v>2998</v>
      </c>
      <c r="D152" s="1">
        <v>14002</v>
      </c>
      <c r="E152">
        <v>688</v>
      </c>
      <c r="F152" s="1">
        <v>13553</v>
      </c>
    </row>
    <row r="153" spans="1:6">
      <c r="A153" s="2">
        <v>39295</v>
      </c>
      <c r="B153" s="1">
        <v>36970</v>
      </c>
      <c r="C153" s="1">
        <v>3215</v>
      </c>
      <c r="D153" s="1">
        <v>16539</v>
      </c>
      <c r="E153">
        <v>699</v>
      </c>
      <c r="F153" s="1">
        <v>16517</v>
      </c>
    </row>
    <row r="154" spans="1:6">
      <c r="A154" s="2">
        <v>39326</v>
      </c>
      <c r="B154" s="1">
        <v>41800</v>
      </c>
      <c r="C154" s="1">
        <v>3461</v>
      </c>
      <c r="D154" s="1">
        <v>17718</v>
      </c>
      <c r="E154">
        <v>718</v>
      </c>
      <c r="F154" s="1">
        <v>19903</v>
      </c>
    </row>
    <row r="155" spans="1:6">
      <c r="A155" s="2">
        <v>39356</v>
      </c>
      <c r="B155" s="1">
        <v>49818</v>
      </c>
      <c r="C155" s="1">
        <v>3985</v>
      </c>
      <c r="D155" s="1">
        <v>20108</v>
      </c>
      <c r="E155">
        <v>788</v>
      </c>
      <c r="F155" s="1">
        <v>24937</v>
      </c>
    </row>
    <row r="156" spans="1:6">
      <c r="A156" s="2">
        <v>39387</v>
      </c>
      <c r="B156" s="1">
        <v>56635</v>
      </c>
      <c r="C156" s="1">
        <v>4432</v>
      </c>
      <c r="D156" s="1">
        <v>22884</v>
      </c>
      <c r="E156">
        <v>804</v>
      </c>
      <c r="F156" s="1">
        <v>28515</v>
      </c>
    </row>
    <row r="157" spans="1:6">
      <c r="A157" s="2">
        <v>39417</v>
      </c>
      <c r="B157" s="1">
        <v>64892</v>
      </c>
      <c r="C157" s="1">
        <v>4998</v>
      </c>
      <c r="D157" s="1">
        <v>25395</v>
      </c>
      <c r="E157" s="1">
        <v>1050</v>
      </c>
      <c r="F157" s="1">
        <v>33448</v>
      </c>
    </row>
    <row r="158" spans="1:6">
      <c r="A158" s="2">
        <v>39448</v>
      </c>
      <c r="B158" s="1">
        <v>4395</v>
      </c>
      <c r="C158">
        <v>432</v>
      </c>
      <c r="D158" s="1">
        <v>2090</v>
      </c>
      <c r="E158">
        <v>12</v>
      </c>
      <c r="F158" s="1">
        <v>1861</v>
      </c>
    </row>
    <row r="159" spans="1:6">
      <c r="A159" s="2">
        <v>39479</v>
      </c>
      <c r="B159" s="1">
        <v>8760</v>
      </c>
      <c r="C159">
        <v>771</v>
      </c>
      <c r="D159" s="1">
        <v>4056</v>
      </c>
      <c r="E159">
        <v>118</v>
      </c>
      <c r="F159" s="1">
        <v>3814</v>
      </c>
    </row>
    <row r="160" spans="1:6">
      <c r="A160" s="2">
        <v>39508</v>
      </c>
      <c r="B160" s="1">
        <v>16359</v>
      </c>
      <c r="C160" s="1">
        <v>1267</v>
      </c>
      <c r="D160" s="1">
        <v>7439</v>
      </c>
      <c r="E160">
        <v>134</v>
      </c>
      <c r="F160" s="1">
        <v>7519</v>
      </c>
    </row>
    <row r="161" spans="1:6">
      <c r="A161" s="2">
        <v>39539</v>
      </c>
      <c r="B161" s="1">
        <v>25827</v>
      </c>
      <c r="C161" s="1">
        <v>1764</v>
      </c>
      <c r="D161" s="1">
        <v>11493</v>
      </c>
      <c r="E161">
        <v>818</v>
      </c>
      <c r="F161" s="1">
        <v>11751</v>
      </c>
    </row>
    <row r="162" spans="1:6">
      <c r="A162" s="2">
        <v>39569</v>
      </c>
      <c r="B162" s="1">
        <v>32315</v>
      </c>
      <c r="C162" s="1">
        <v>2260</v>
      </c>
      <c r="D162" s="1">
        <v>13341</v>
      </c>
      <c r="E162">
        <v>927</v>
      </c>
      <c r="F162" s="1">
        <v>15787</v>
      </c>
    </row>
    <row r="163" spans="1:6">
      <c r="A163" s="2">
        <v>39600</v>
      </c>
      <c r="B163" s="1">
        <v>37881</v>
      </c>
      <c r="C163" s="1">
        <v>2841</v>
      </c>
      <c r="D163" s="1">
        <v>15125</v>
      </c>
      <c r="E163">
        <v>945</v>
      </c>
      <c r="F163" s="1">
        <v>18969</v>
      </c>
    </row>
    <row r="164" spans="1:6">
      <c r="A164" s="2">
        <v>39630</v>
      </c>
      <c r="B164" s="1">
        <v>44574</v>
      </c>
      <c r="C164" s="1">
        <v>3406</v>
      </c>
      <c r="D164" s="1">
        <v>16684</v>
      </c>
      <c r="E164" s="1">
        <v>1761</v>
      </c>
      <c r="F164" s="1">
        <v>22723</v>
      </c>
    </row>
    <row r="165" spans="1:6">
      <c r="A165" s="2">
        <v>39661</v>
      </c>
      <c r="B165" s="1">
        <v>51859</v>
      </c>
      <c r="C165" s="1">
        <v>3640</v>
      </c>
      <c r="D165" s="1">
        <v>19329</v>
      </c>
      <c r="E165" s="1">
        <v>1791</v>
      </c>
      <c r="F165" s="1">
        <v>27099</v>
      </c>
    </row>
    <row r="166" spans="1:6">
      <c r="A166" s="2">
        <v>39692</v>
      </c>
      <c r="B166" s="1">
        <v>59987</v>
      </c>
      <c r="C166" s="1">
        <v>3874</v>
      </c>
      <c r="D166" s="1">
        <v>22708</v>
      </c>
      <c r="E166" s="1">
        <v>2035</v>
      </c>
      <c r="F166" s="1">
        <v>31370</v>
      </c>
    </row>
    <row r="167" spans="1:6">
      <c r="A167" s="2">
        <v>39722</v>
      </c>
      <c r="B167" s="1">
        <v>70129</v>
      </c>
      <c r="C167" s="1">
        <v>4329</v>
      </c>
      <c r="D167" s="1">
        <v>26752</v>
      </c>
      <c r="E167" s="1">
        <v>2177</v>
      </c>
      <c r="F167" s="1">
        <v>36871</v>
      </c>
    </row>
    <row r="168" spans="1:6">
      <c r="A168" s="2">
        <v>39753</v>
      </c>
      <c r="B168" s="1">
        <v>78546</v>
      </c>
      <c r="C168" s="1">
        <v>5063</v>
      </c>
      <c r="D168" s="1">
        <v>30116</v>
      </c>
      <c r="E168" s="1">
        <v>2255</v>
      </c>
      <c r="F168" s="1">
        <v>41113</v>
      </c>
    </row>
    <row r="169" spans="1:6">
      <c r="A169" s="2">
        <v>39783</v>
      </c>
      <c r="B169" s="1">
        <v>90878</v>
      </c>
      <c r="C169" s="1">
        <v>5594</v>
      </c>
      <c r="D169" s="1">
        <v>35710</v>
      </c>
      <c r="E169" s="1">
        <v>3311</v>
      </c>
      <c r="F169" s="1">
        <v>46262</v>
      </c>
    </row>
    <row r="170" spans="1:6">
      <c r="A170" s="2">
        <v>39814</v>
      </c>
      <c r="B170" s="1">
        <v>4438</v>
      </c>
      <c r="C170">
        <v>403</v>
      </c>
      <c r="D170" s="1">
        <v>1970</v>
      </c>
      <c r="E170">
        <v>106</v>
      </c>
      <c r="F170" s="1">
        <v>1959</v>
      </c>
    </row>
    <row r="171" spans="1:6">
      <c r="A171" s="2">
        <v>39845</v>
      </c>
      <c r="B171" s="1">
        <v>9474</v>
      </c>
      <c r="C171">
        <v>687</v>
      </c>
      <c r="D171" s="1">
        <v>4464</v>
      </c>
      <c r="E171">
        <v>136</v>
      </c>
      <c r="F171" s="1">
        <v>4187</v>
      </c>
    </row>
    <row r="172" spans="1:6">
      <c r="A172" s="2">
        <v>39873</v>
      </c>
      <c r="B172" s="1">
        <v>17893</v>
      </c>
      <c r="C172" s="1">
        <v>1148</v>
      </c>
      <c r="D172" s="1">
        <v>7713</v>
      </c>
      <c r="E172">
        <v>160</v>
      </c>
      <c r="F172" s="1">
        <v>8873</v>
      </c>
    </row>
    <row r="173" spans="1:6">
      <c r="A173" s="2">
        <v>39904</v>
      </c>
      <c r="B173" s="1">
        <v>25605</v>
      </c>
      <c r="C173" s="1">
        <v>1729</v>
      </c>
      <c r="D173" s="1">
        <v>9970</v>
      </c>
      <c r="E173">
        <v>822</v>
      </c>
      <c r="F173" s="1">
        <v>13085</v>
      </c>
    </row>
    <row r="174" spans="1:6">
      <c r="A174" s="2">
        <v>39934</v>
      </c>
      <c r="B174" s="1">
        <v>31643</v>
      </c>
      <c r="C174" s="1">
        <v>2382</v>
      </c>
      <c r="D174" s="1">
        <v>10976</v>
      </c>
      <c r="E174" s="1">
        <v>1427</v>
      </c>
      <c r="F174" s="1">
        <v>16859</v>
      </c>
    </row>
    <row r="175" spans="1:6">
      <c r="A175" s="2">
        <v>39965</v>
      </c>
      <c r="B175" s="1">
        <v>41880</v>
      </c>
      <c r="C175" s="1">
        <v>3133</v>
      </c>
      <c r="D175" s="1">
        <v>15410</v>
      </c>
      <c r="E175" s="1">
        <v>1842</v>
      </c>
      <c r="F175" s="1">
        <v>21494</v>
      </c>
    </row>
    <row r="176" spans="1:6">
      <c r="A176" s="2">
        <v>39995</v>
      </c>
      <c r="B176" s="1">
        <v>74052</v>
      </c>
      <c r="C176" s="1">
        <v>3723</v>
      </c>
      <c r="D176" s="1">
        <v>37157</v>
      </c>
      <c r="E176" s="1">
        <v>1866</v>
      </c>
      <c r="F176" s="1">
        <v>31306</v>
      </c>
    </row>
    <row r="177" spans="1:6">
      <c r="A177" s="2">
        <v>40026</v>
      </c>
      <c r="B177" s="1">
        <v>83142</v>
      </c>
      <c r="C177" s="1">
        <v>4190</v>
      </c>
      <c r="D177" s="1">
        <v>40562</v>
      </c>
      <c r="E177" s="1">
        <v>1891</v>
      </c>
      <c r="F177" s="1">
        <v>36499</v>
      </c>
    </row>
    <row r="178" spans="1:6">
      <c r="A178" s="2">
        <v>40057</v>
      </c>
      <c r="B178" s="1">
        <v>95801</v>
      </c>
      <c r="C178" s="1">
        <v>4826</v>
      </c>
      <c r="D178" s="1">
        <v>46883</v>
      </c>
      <c r="E178" s="1">
        <v>1926</v>
      </c>
      <c r="F178" s="1">
        <v>42167</v>
      </c>
    </row>
    <row r="179" spans="1:6">
      <c r="A179" s="2">
        <v>40087</v>
      </c>
      <c r="B179" s="1">
        <v>106486</v>
      </c>
      <c r="C179" s="1">
        <v>5393</v>
      </c>
      <c r="D179" s="1">
        <v>50612</v>
      </c>
      <c r="E179" s="1">
        <v>1959</v>
      </c>
      <c r="F179" s="1">
        <v>48522</v>
      </c>
    </row>
    <row r="180" spans="1:6">
      <c r="A180" s="2">
        <v>40118</v>
      </c>
      <c r="B180" s="1">
        <v>117459</v>
      </c>
      <c r="C180" s="1">
        <v>6112</v>
      </c>
      <c r="D180" s="1">
        <v>53930</v>
      </c>
      <c r="E180" s="1">
        <v>3189</v>
      </c>
      <c r="F180" s="1">
        <v>54227</v>
      </c>
    </row>
    <row r="181" spans="1:6">
      <c r="A181" s="2">
        <v>40148</v>
      </c>
      <c r="B181" s="1">
        <v>136356</v>
      </c>
      <c r="C181" s="1">
        <v>6856</v>
      </c>
      <c r="D181" s="1">
        <v>60302</v>
      </c>
      <c r="E181" s="1">
        <v>3219</v>
      </c>
      <c r="F181" s="1">
        <v>65979</v>
      </c>
    </row>
    <row r="182" spans="1:6">
      <c r="A182" s="2">
        <v>40179</v>
      </c>
      <c r="B182" s="1">
        <v>7703</v>
      </c>
      <c r="C182">
        <v>940</v>
      </c>
      <c r="D182" s="1">
        <v>2048</v>
      </c>
      <c r="E182">
        <v>43</v>
      </c>
      <c r="F182" s="1">
        <v>4672</v>
      </c>
    </row>
    <row r="183" spans="1:6">
      <c r="A183" s="2">
        <v>40210</v>
      </c>
      <c r="B183" s="1">
        <v>16016</v>
      </c>
      <c r="C183" s="1">
        <v>1686</v>
      </c>
      <c r="D183" s="1">
        <v>5157</v>
      </c>
      <c r="E183">
        <v>156</v>
      </c>
      <c r="F183" s="1">
        <v>9017</v>
      </c>
    </row>
    <row r="184" spans="1:6">
      <c r="A184" s="2">
        <v>40238</v>
      </c>
      <c r="B184" s="1">
        <v>25462</v>
      </c>
      <c r="C184" s="1">
        <v>2642</v>
      </c>
      <c r="D184" s="1">
        <v>7589</v>
      </c>
      <c r="E184">
        <v>223</v>
      </c>
      <c r="F184" s="1">
        <v>15009</v>
      </c>
    </row>
    <row r="185" spans="1:6">
      <c r="A185" s="2">
        <v>40269</v>
      </c>
      <c r="B185" s="1">
        <v>35621</v>
      </c>
      <c r="C185" s="1">
        <v>3460</v>
      </c>
      <c r="D185" s="1">
        <v>10327</v>
      </c>
      <c r="E185">
        <v>317</v>
      </c>
      <c r="F185" s="1">
        <v>21517</v>
      </c>
    </row>
    <row r="186" spans="1:6">
      <c r="A186" s="2">
        <v>40299</v>
      </c>
      <c r="B186" s="1">
        <v>46036</v>
      </c>
      <c r="C186" s="1">
        <v>4196</v>
      </c>
      <c r="D186" s="1">
        <v>12944</v>
      </c>
      <c r="E186">
        <v>371</v>
      </c>
      <c r="F186" s="1">
        <v>28525</v>
      </c>
    </row>
    <row r="187" spans="1:6">
      <c r="A187" s="2">
        <v>40330</v>
      </c>
      <c r="B187" s="1">
        <v>59316</v>
      </c>
      <c r="C187" s="1">
        <v>4988</v>
      </c>
      <c r="D187" s="1">
        <v>18062</v>
      </c>
      <c r="E187">
        <v>424</v>
      </c>
      <c r="F187" s="1">
        <v>35842</v>
      </c>
    </row>
    <row r="188" spans="1:6">
      <c r="A188" s="2">
        <v>40360</v>
      </c>
      <c r="B188" s="1">
        <v>72666</v>
      </c>
      <c r="C188" s="1">
        <v>5667</v>
      </c>
      <c r="D188" s="1">
        <v>23354</v>
      </c>
      <c r="E188">
        <v>473</v>
      </c>
      <c r="F188" s="1">
        <v>43173</v>
      </c>
    </row>
    <row r="189" spans="1:6">
      <c r="A189" s="2">
        <v>40391</v>
      </c>
      <c r="B189" s="1">
        <v>91015</v>
      </c>
      <c r="C189" s="1">
        <v>6423</v>
      </c>
      <c r="D189" s="1">
        <v>33187</v>
      </c>
      <c r="E189">
        <v>847</v>
      </c>
      <c r="F189" s="1">
        <v>50558</v>
      </c>
    </row>
    <row r="190" spans="1:6">
      <c r="A190" s="2">
        <v>40422</v>
      </c>
      <c r="B190" s="1">
        <v>128013</v>
      </c>
      <c r="C190" s="1">
        <v>7150</v>
      </c>
      <c r="D190" s="1">
        <v>63744</v>
      </c>
      <c r="E190" s="1">
        <v>1085</v>
      </c>
      <c r="F190" s="1">
        <v>56034</v>
      </c>
    </row>
    <row r="191" spans="1:6">
      <c r="A191" s="2">
        <v>40452</v>
      </c>
      <c r="B191" s="1">
        <v>140916</v>
      </c>
      <c r="C191" s="1">
        <v>8110</v>
      </c>
      <c r="D191" s="1">
        <v>68720</v>
      </c>
      <c r="E191" s="1">
        <v>1184</v>
      </c>
      <c r="F191" s="1">
        <v>62901</v>
      </c>
    </row>
    <row r="192" spans="1:6">
      <c r="A192" s="2">
        <v>40483</v>
      </c>
      <c r="B192" s="1">
        <v>153606</v>
      </c>
      <c r="C192" s="1">
        <v>9059</v>
      </c>
      <c r="D192" s="1">
        <v>71989</v>
      </c>
      <c r="E192" s="1">
        <v>1256</v>
      </c>
      <c r="F192" s="1">
        <v>71302</v>
      </c>
    </row>
    <row r="193" spans="1:6">
      <c r="A193" s="2">
        <v>40513</v>
      </c>
      <c r="B193" s="1">
        <v>168423</v>
      </c>
      <c r="C193" s="1">
        <v>10126</v>
      </c>
      <c r="D193" s="1">
        <v>77255</v>
      </c>
      <c r="E193" s="1">
        <v>1514</v>
      </c>
      <c r="F193" s="1">
        <v>79528</v>
      </c>
    </row>
    <row r="194" spans="1:6">
      <c r="A194" s="2">
        <v>40544</v>
      </c>
      <c r="B194" s="1">
        <v>8272</v>
      </c>
      <c r="C194">
        <v>850</v>
      </c>
      <c r="D194" s="1">
        <v>2559</v>
      </c>
      <c r="E194">
        <v>147</v>
      </c>
      <c r="F194" s="1">
        <v>4716</v>
      </c>
    </row>
    <row r="195" spans="1:6">
      <c r="A195" s="2">
        <v>40575</v>
      </c>
      <c r="B195" s="1">
        <v>17152</v>
      </c>
      <c r="C195" s="1">
        <v>1508</v>
      </c>
      <c r="D195" s="1">
        <v>4722</v>
      </c>
      <c r="E195">
        <v>745</v>
      </c>
      <c r="F195" s="1">
        <v>10177</v>
      </c>
    </row>
    <row r="196" spans="1:6">
      <c r="A196" s="2">
        <v>40603</v>
      </c>
      <c r="B196" s="1">
        <v>24865</v>
      </c>
      <c r="C196" s="1">
        <v>2118</v>
      </c>
      <c r="D196" s="1">
        <v>6950</v>
      </c>
      <c r="E196">
        <v>800</v>
      </c>
      <c r="F196" s="1">
        <v>14997</v>
      </c>
    </row>
    <row r="197" spans="1:6">
      <c r="A197" s="2">
        <v>40634</v>
      </c>
      <c r="B197" s="1">
        <v>33651</v>
      </c>
      <c r="C197" s="1">
        <v>2814</v>
      </c>
      <c r="D197" s="1">
        <v>9631</v>
      </c>
      <c r="E197">
        <v>889</v>
      </c>
      <c r="F197" s="1">
        <v>20316</v>
      </c>
    </row>
    <row r="198" spans="1:6">
      <c r="A198" s="2">
        <v>40664</v>
      </c>
      <c r="B198" s="1">
        <v>43339</v>
      </c>
      <c r="C198" s="1">
        <v>3579</v>
      </c>
      <c r="D198" s="1">
        <v>12717</v>
      </c>
      <c r="E198">
        <v>979</v>
      </c>
      <c r="F198" s="1">
        <v>26065</v>
      </c>
    </row>
    <row r="199" spans="1:6">
      <c r="A199" s="2">
        <v>40695</v>
      </c>
      <c r="B199" s="1">
        <v>55596</v>
      </c>
      <c r="C199" s="1">
        <v>4906</v>
      </c>
      <c r="D199" s="1">
        <v>17236</v>
      </c>
      <c r="E199" s="1">
        <v>1496</v>
      </c>
      <c r="F199" s="1">
        <v>31958</v>
      </c>
    </row>
    <row r="200" spans="1:6">
      <c r="A200" s="2">
        <v>40725</v>
      </c>
      <c r="B200" s="1">
        <v>69158</v>
      </c>
      <c r="C200" s="1">
        <v>5686</v>
      </c>
      <c r="D200" s="1">
        <v>20467</v>
      </c>
      <c r="E200" s="1">
        <v>1539</v>
      </c>
      <c r="F200" s="1">
        <v>41467</v>
      </c>
    </row>
    <row r="201" spans="1:6">
      <c r="A201" s="2">
        <v>40756</v>
      </c>
      <c r="B201" s="1">
        <v>80474</v>
      </c>
      <c r="C201" s="1">
        <v>6452</v>
      </c>
      <c r="D201" s="1">
        <v>23296</v>
      </c>
      <c r="E201" s="1">
        <v>2192</v>
      </c>
      <c r="F201" s="1">
        <v>48534</v>
      </c>
    </row>
    <row r="202" spans="1:6">
      <c r="A202" s="2">
        <v>40787</v>
      </c>
      <c r="B202" s="1">
        <v>91603</v>
      </c>
      <c r="C202" s="1">
        <v>7224</v>
      </c>
      <c r="D202" s="1">
        <v>26194</v>
      </c>
      <c r="E202" s="1">
        <v>2258</v>
      </c>
      <c r="F202" s="1">
        <v>55927</v>
      </c>
    </row>
    <row r="203" spans="1:6">
      <c r="A203" s="2">
        <v>40817</v>
      </c>
      <c r="B203" s="1">
        <v>103338</v>
      </c>
      <c r="C203" s="1">
        <v>7983</v>
      </c>
      <c r="D203" s="1">
        <v>29458</v>
      </c>
      <c r="E203" s="1">
        <v>2619</v>
      </c>
      <c r="F203" s="1">
        <v>63278</v>
      </c>
    </row>
    <row r="204" spans="1:6">
      <c r="A204" s="2">
        <v>40848</v>
      </c>
      <c r="B204" s="1">
        <v>118003</v>
      </c>
      <c r="C204" s="1">
        <v>8798</v>
      </c>
      <c r="D204" s="1">
        <v>33994</v>
      </c>
      <c r="E204" s="1">
        <v>2841</v>
      </c>
      <c r="F204" s="1">
        <v>72369</v>
      </c>
    </row>
    <row r="205" spans="1:6">
      <c r="A205" s="2">
        <v>40878</v>
      </c>
      <c r="B205" s="1">
        <v>138873</v>
      </c>
      <c r="C205" s="1">
        <v>9759</v>
      </c>
      <c r="D205" s="1">
        <v>40270</v>
      </c>
      <c r="E205" s="1">
        <v>3579</v>
      </c>
      <c r="F205" s="1">
        <v>85265</v>
      </c>
    </row>
    <row r="206" spans="1:6">
      <c r="A206" s="2">
        <v>40909</v>
      </c>
      <c r="B206" s="1">
        <v>7041</v>
      </c>
      <c r="C206">
        <v>873</v>
      </c>
      <c r="D206" s="1">
        <v>1532</v>
      </c>
      <c r="E206">
        <v>50</v>
      </c>
      <c r="F206" s="1">
        <v>4586</v>
      </c>
    </row>
    <row r="207" spans="1:6">
      <c r="A207" s="2">
        <v>40940</v>
      </c>
      <c r="B207" s="1">
        <v>15166</v>
      </c>
      <c r="C207" s="1">
        <v>1498</v>
      </c>
      <c r="D207" s="1">
        <v>3164</v>
      </c>
      <c r="E207">
        <v>93</v>
      </c>
      <c r="F207" s="1">
        <v>10412</v>
      </c>
    </row>
    <row r="208" spans="1:6">
      <c r="A208" s="2">
        <v>40969</v>
      </c>
      <c r="B208" s="1">
        <v>24483</v>
      </c>
      <c r="C208" s="1">
        <v>2220</v>
      </c>
      <c r="D208" s="1">
        <v>6165</v>
      </c>
      <c r="E208">
        <v>290</v>
      </c>
      <c r="F208" s="1">
        <v>15808</v>
      </c>
    </row>
    <row r="209" spans="1:6">
      <c r="A209" s="2">
        <v>41000</v>
      </c>
      <c r="B209" s="1">
        <v>34150</v>
      </c>
      <c r="C209" s="1">
        <v>3010</v>
      </c>
      <c r="D209" s="1">
        <v>9141</v>
      </c>
      <c r="E209">
        <v>385</v>
      </c>
      <c r="F209" s="1">
        <v>21614</v>
      </c>
    </row>
    <row r="210" spans="1:6">
      <c r="A210" s="2">
        <v>41030</v>
      </c>
      <c r="B210" s="1">
        <v>43807</v>
      </c>
      <c r="C210" s="1">
        <v>3756</v>
      </c>
      <c r="D210" s="1">
        <v>11094</v>
      </c>
      <c r="E210">
        <v>510</v>
      </c>
      <c r="F210" s="1">
        <v>28446</v>
      </c>
    </row>
    <row r="211" spans="1:6">
      <c r="A211" s="2">
        <v>41061</v>
      </c>
      <c r="B211" s="1">
        <v>53539</v>
      </c>
      <c r="C211" s="1">
        <v>4435</v>
      </c>
      <c r="D211" s="1">
        <v>14524</v>
      </c>
      <c r="E211">
        <v>777</v>
      </c>
      <c r="F211" s="1">
        <v>33803</v>
      </c>
    </row>
    <row r="212" spans="1:6">
      <c r="A212" s="2">
        <v>41091</v>
      </c>
      <c r="B212" s="1">
        <v>67853</v>
      </c>
      <c r="C212" s="1">
        <v>5354</v>
      </c>
      <c r="D212" s="1">
        <v>21623</v>
      </c>
      <c r="E212" s="1">
        <v>1323</v>
      </c>
      <c r="F212" s="1">
        <v>39554</v>
      </c>
    </row>
    <row r="213" spans="1:6">
      <c r="A213" s="2">
        <v>41122</v>
      </c>
      <c r="B213" s="1">
        <v>81150</v>
      </c>
      <c r="C213" s="1">
        <v>6407</v>
      </c>
      <c r="D213" s="1">
        <v>27036</v>
      </c>
      <c r="E213" s="1">
        <v>1428</v>
      </c>
      <c r="F213" s="1">
        <v>46280</v>
      </c>
    </row>
    <row r="214" spans="1:6">
      <c r="A214" s="2">
        <v>41153</v>
      </c>
      <c r="B214" s="1">
        <v>94564</v>
      </c>
      <c r="C214" s="1">
        <v>7438</v>
      </c>
      <c r="D214" s="1">
        <v>31918</v>
      </c>
      <c r="E214" s="1">
        <v>1568</v>
      </c>
      <c r="F214" s="1">
        <v>53641</v>
      </c>
    </row>
    <row r="215" spans="1:6">
      <c r="A215" s="2">
        <v>41183</v>
      </c>
      <c r="B215" s="1">
        <v>108348</v>
      </c>
      <c r="C215" s="1">
        <v>8528</v>
      </c>
      <c r="D215" s="1">
        <v>35928</v>
      </c>
      <c r="E215" s="1">
        <v>1634</v>
      </c>
      <c r="F215" s="1">
        <v>62257</v>
      </c>
    </row>
    <row r="216" spans="1:6">
      <c r="A216" s="2">
        <v>41214</v>
      </c>
      <c r="B216" s="1">
        <v>121788</v>
      </c>
      <c r="C216" s="1">
        <v>9897</v>
      </c>
      <c r="D216" s="1">
        <v>39716</v>
      </c>
      <c r="E216" s="1">
        <v>1732</v>
      </c>
      <c r="F216" s="1">
        <v>70443</v>
      </c>
    </row>
    <row r="217" spans="1:6">
      <c r="A217" s="2">
        <v>41244</v>
      </c>
      <c r="B217" s="1">
        <v>155992</v>
      </c>
      <c r="C217" s="1">
        <v>11362</v>
      </c>
      <c r="D217" s="1">
        <v>45861</v>
      </c>
      <c r="E217" s="1">
        <v>1825</v>
      </c>
      <c r="F217" s="1">
        <v>96944</v>
      </c>
    </row>
    <row r="218" spans="1:6">
      <c r="A218" s="2">
        <v>41275</v>
      </c>
      <c r="B218" s="1">
        <v>10102</v>
      </c>
      <c r="C218" s="1">
        <v>1540</v>
      </c>
      <c r="D218" s="1">
        <v>3230</v>
      </c>
      <c r="E218">
        <v>173</v>
      </c>
      <c r="F218" s="1">
        <v>5159</v>
      </c>
    </row>
    <row r="219" spans="1:6">
      <c r="A219" s="2">
        <v>41306</v>
      </c>
      <c r="B219" s="1">
        <v>21174</v>
      </c>
      <c r="C219" s="1">
        <v>3056</v>
      </c>
      <c r="D219" s="1">
        <v>6571</v>
      </c>
      <c r="E219">
        <v>267</v>
      </c>
      <c r="F219" s="1">
        <v>11280</v>
      </c>
    </row>
    <row r="220" spans="1:6">
      <c r="A220" s="2">
        <v>41334</v>
      </c>
      <c r="B220" s="1">
        <v>37159</v>
      </c>
      <c r="C220" s="1">
        <v>4781</v>
      </c>
      <c r="D220" s="1">
        <v>13238</v>
      </c>
      <c r="E220">
        <v>377</v>
      </c>
      <c r="F220" s="1">
        <v>18763</v>
      </c>
    </row>
    <row r="221" spans="1:6">
      <c r="A221" s="2">
        <v>41365</v>
      </c>
      <c r="B221" s="1">
        <v>54415</v>
      </c>
      <c r="C221" s="1">
        <v>6640</v>
      </c>
      <c r="D221" s="1">
        <v>19594</v>
      </c>
      <c r="E221">
        <v>526</v>
      </c>
      <c r="F221" s="1">
        <v>27655</v>
      </c>
    </row>
    <row r="222" spans="1:6">
      <c r="A222" s="2">
        <v>41395</v>
      </c>
      <c r="B222" s="1">
        <v>73041</v>
      </c>
      <c r="C222" s="1">
        <v>8285</v>
      </c>
      <c r="D222" s="1">
        <v>25008</v>
      </c>
      <c r="E222">
        <v>633</v>
      </c>
      <c r="F222" s="1">
        <v>39115</v>
      </c>
    </row>
    <row r="223" spans="1:6">
      <c r="A223" s="2">
        <v>41426</v>
      </c>
      <c r="B223" s="1">
        <v>88554</v>
      </c>
      <c r="C223" s="1">
        <v>9627</v>
      </c>
      <c r="D223" s="1">
        <v>28247</v>
      </c>
      <c r="E223">
        <v>930</v>
      </c>
      <c r="F223" s="1">
        <v>49751</v>
      </c>
    </row>
    <row r="224" spans="1:6">
      <c r="A224" s="2">
        <v>41456</v>
      </c>
      <c r="B224" s="1">
        <v>102312</v>
      </c>
      <c r="C224" s="1">
        <v>10896</v>
      </c>
      <c r="D224" s="1">
        <v>32351</v>
      </c>
      <c r="E224" s="1">
        <v>1018</v>
      </c>
      <c r="F224" s="1">
        <v>58047</v>
      </c>
    </row>
    <row r="225" spans="1:6">
      <c r="A225" s="2">
        <v>41487</v>
      </c>
      <c r="B225" s="1">
        <v>117280</v>
      </c>
      <c r="C225" s="1">
        <v>12060</v>
      </c>
      <c r="D225" s="1">
        <v>35517</v>
      </c>
      <c r="E225" s="1">
        <v>1391</v>
      </c>
      <c r="F225" s="1">
        <v>68312</v>
      </c>
    </row>
    <row r="226" spans="1:6">
      <c r="A226" s="2">
        <v>41518</v>
      </c>
      <c r="B226" s="1">
        <v>131560</v>
      </c>
      <c r="C226" s="1">
        <v>13334</v>
      </c>
      <c r="D226" s="1">
        <v>39357</v>
      </c>
      <c r="E226" s="1">
        <v>1560</v>
      </c>
      <c r="F226" s="1">
        <v>77309</v>
      </c>
    </row>
    <row r="227" spans="1:6">
      <c r="A227" s="2">
        <v>41548</v>
      </c>
      <c r="B227" s="1">
        <v>146787</v>
      </c>
      <c r="C227" s="1">
        <v>14806</v>
      </c>
      <c r="D227" s="1">
        <v>42961</v>
      </c>
      <c r="E227" s="1">
        <v>1654</v>
      </c>
      <c r="F227" s="1">
        <v>87367</v>
      </c>
    </row>
    <row r="228" spans="1:6">
      <c r="A228" s="2">
        <v>41579</v>
      </c>
      <c r="B228" s="1">
        <v>162351</v>
      </c>
      <c r="C228" s="1">
        <v>16462</v>
      </c>
      <c r="D228" s="1">
        <v>46929</v>
      </c>
      <c r="E228" s="1">
        <v>2377</v>
      </c>
      <c r="F228" s="1">
        <v>96583</v>
      </c>
    </row>
    <row r="229" spans="1:6">
      <c r="A229" s="2">
        <v>41609</v>
      </c>
      <c r="B229" s="1">
        <v>190419</v>
      </c>
      <c r="C229" s="1">
        <v>18662</v>
      </c>
      <c r="D229" s="1">
        <v>53960</v>
      </c>
      <c r="E229" s="1">
        <v>4056</v>
      </c>
      <c r="F229" s="1">
        <v>113741</v>
      </c>
    </row>
    <row r="230" spans="1:6">
      <c r="A230" s="2">
        <v>41640</v>
      </c>
      <c r="B230" s="1">
        <v>15721</v>
      </c>
      <c r="C230" s="1">
        <v>2153</v>
      </c>
      <c r="D230" s="1">
        <v>4209</v>
      </c>
      <c r="E230">
        <v>75</v>
      </c>
      <c r="F230" s="1">
        <v>9283</v>
      </c>
    </row>
    <row r="231" spans="1:6">
      <c r="A231" s="2">
        <v>41671</v>
      </c>
      <c r="B231" s="1">
        <v>28456</v>
      </c>
      <c r="C231" s="1">
        <v>3162</v>
      </c>
      <c r="D231" s="1">
        <v>8329</v>
      </c>
      <c r="E231">
        <v>204</v>
      </c>
      <c r="F231" s="1">
        <v>16760</v>
      </c>
    </row>
    <row r="232" spans="1:6">
      <c r="A232" s="2">
        <v>41699</v>
      </c>
      <c r="B232" s="1">
        <v>43651</v>
      </c>
      <c r="C232" s="1">
        <v>4093</v>
      </c>
      <c r="D232" s="1">
        <v>12178</v>
      </c>
      <c r="E232">
        <v>309</v>
      </c>
      <c r="F232" s="1">
        <v>27071</v>
      </c>
    </row>
    <row r="233" spans="1:6">
      <c r="A233" s="2">
        <v>41730</v>
      </c>
      <c r="B233" s="1">
        <v>58828</v>
      </c>
      <c r="C233" s="1">
        <v>5157</v>
      </c>
      <c r="D233" s="1">
        <v>14905</v>
      </c>
      <c r="E233">
        <v>683</v>
      </c>
      <c r="F233" s="1">
        <v>38084</v>
      </c>
    </row>
    <row r="234" spans="1:6">
      <c r="A234" s="2">
        <v>41760</v>
      </c>
      <c r="B234" s="1">
        <v>68773</v>
      </c>
      <c r="C234" s="1">
        <v>6274</v>
      </c>
      <c r="D234" s="1">
        <v>16954</v>
      </c>
      <c r="E234">
        <v>733</v>
      </c>
      <c r="F234" s="1">
        <v>44812</v>
      </c>
    </row>
    <row r="235" spans="1:6">
      <c r="A235" s="2">
        <v>41791</v>
      </c>
      <c r="B235" s="1">
        <v>84056</v>
      </c>
      <c r="C235" s="1">
        <v>7520</v>
      </c>
      <c r="D235" s="1">
        <v>21399</v>
      </c>
      <c r="E235">
        <v>809</v>
      </c>
      <c r="F235" s="1">
        <v>54328</v>
      </c>
    </row>
    <row r="236" spans="1:6">
      <c r="A236" s="2">
        <v>41821</v>
      </c>
      <c r="B236" s="1">
        <v>97394</v>
      </c>
      <c r="C236" s="1">
        <v>8855</v>
      </c>
      <c r="D236" s="1">
        <v>24967</v>
      </c>
      <c r="E236" s="1">
        <v>1008</v>
      </c>
      <c r="F236" s="1">
        <v>62564</v>
      </c>
    </row>
    <row r="237" spans="1:6">
      <c r="A237" s="2">
        <v>41852</v>
      </c>
      <c r="B237" s="1">
        <v>112971</v>
      </c>
      <c r="C237" s="1">
        <v>10391</v>
      </c>
      <c r="D237" s="1">
        <v>29701</v>
      </c>
      <c r="E237" s="1">
        <v>1426</v>
      </c>
      <c r="F237" s="1">
        <v>71453</v>
      </c>
    </row>
    <row r="238" spans="1:6">
      <c r="A238" s="2">
        <v>41883</v>
      </c>
      <c r="B238" s="1">
        <v>129648</v>
      </c>
      <c r="C238" s="1">
        <v>11989</v>
      </c>
      <c r="D238" s="1">
        <v>34069</v>
      </c>
      <c r="E238" s="1">
        <v>1619</v>
      </c>
      <c r="F238" s="1">
        <v>81971</v>
      </c>
    </row>
    <row r="239" spans="1:6">
      <c r="A239" s="2">
        <v>41913</v>
      </c>
      <c r="B239" s="1">
        <v>146563</v>
      </c>
      <c r="C239" s="1">
        <v>13590</v>
      </c>
      <c r="D239" s="1">
        <v>38413</v>
      </c>
      <c r="E239" s="1">
        <v>2474</v>
      </c>
      <c r="F239" s="1">
        <v>92086</v>
      </c>
    </row>
    <row r="240" spans="1:6">
      <c r="A240" s="2">
        <v>41944</v>
      </c>
      <c r="B240" s="1">
        <v>162253</v>
      </c>
      <c r="C240" s="1">
        <v>14886</v>
      </c>
      <c r="D240" s="1">
        <v>41858</v>
      </c>
      <c r="E240" s="1">
        <v>2690</v>
      </c>
      <c r="F240" s="1">
        <v>102819</v>
      </c>
    </row>
    <row r="241" spans="1:12">
      <c r="A241" s="2">
        <v>41974</v>
      </c>
      <c r="B241" s="1">
        <v>187837</v>
      </c>
      <c r="C241" s="1">
        <v>16775</v>
      </c>
      <c r="D241" s="1">
        <v>47038</v>
      </c>
      <c r="E241" s="1">
        <v>3027</v>
      </c>
      <c r="F241" s="1">
        <v>120996</v>
      </c>
    </row>
    <row r="242" spans="1:12">
      <c r="A242" s="2">
        <v>42005</v>
      </c>
      <c r="B242" s="1">
        <v>9779</v>
      </c>
      <c r="C242" s="1">
        <v>2508</v>
      </c>
      <c r="D242" s="1">
        <v>5811</v>
      </c>
      <c r="E242" s="1">
        <v>1405</v>
      </c>
      <c r="F242">
        <v>56</v>
      </c>
    </row>
    <row r="243" spans="1:12">
      <c r="A243" s="2">
        <v>42036</v>
      </c>
      <c r="B243" s="1">
        <v>18912</v>
      </c>
      <c r="C243" s="1">
        <v>5244</v>
      </c>
      <c r="D243" s="1">
        <v>10821</v>
      </c>
      <c r="E243" s="1">
        <v>2335</v>
      </c>
      <c r="F243">
        <v>512</v>
      </c>
    </row>
    <row r="244" spans="1:12">
      <c r="A244" s="2">
        <v>42064</v>
      </c>
      <c r="B244" s="1">
        <v>33252</v>
      </c>
      <c r="C244" s="1">
        <v>9349</v>
      </c>
      <c r="D244" s="1">
        <v>19269</v>
      </c>
      <c r="E244" s="1">
        <v>3554</v>
      </c>
      <c r="F244" s="1">
        <v>1080</v>
      </c>
    </row>
    <row r="245" spans="1:12">
      <c r="A245" s="2">
        <v>42095</v>
      </c>
      <c r="B245" s="1">
        <v>43523</v>
      </c>
      <c r="C245" s="1">
        <v>11736</v>
      </c>
      <c r="D245" s="1">
        <v>26119</v>
      </c>
      <c r="E245" s="1">
        <v>4555</v>
      </c>
      <c r="F245" s="1">
        <v>1114</v>
      </c>
    </row>
    <row r="246" spans="1:12">
      <c r="A246" s="2">
        <v>42125</v>
      </c>
      <c r="B246" s="1">
        <v>54793</v>
      </c>
      <c r="C246" s="1">
        <v>15051</v>
      </c>
      <c r="D246" s="1">
        <v>32676</v>
      </c>
      <c r="E246" s="1">
        <v>5797</v>
      </c>
      <c r="F246" s="1">
        <v>1270</v>
      </c>
    </row>
    <row r="247" spans="1:12">
      <c r="A247" s="2">
        <v>42156</v>
      </c>
      <c r="B247" s="1">
        <v>68770</v>
      </c>
      <c r="C247" s="1">
        <v>18662</v>
      </c>
      <c r="D247" s="1">
        <v>41084</v>
      </c>
      <c r="E247" s="1">
        <v>7416</v>
      </c>
      <c r="F247" s="1">
        <v>1608</v>
      </c>
    </row>
    <row r="248" spans="1:12">
      <c r="A248" s="2">
        <v>42186</v>
      </c>
      <c r="B248" s="1">
        <v>77059</v>
      </c>
      <c r="C248" s="1">
        <v>21507</v>
      </c>
      <c r="D248" s="1">
        <v>45622</v>
      </c>
      <c r="E248" s="1">
        <v>8308</v>
      </c>
      <c r="F248" s="1">
        <v>1622</v>
      </c>
    </row>
    <row r="249" spans="1:12">
      <c r="A249" s="2">
        <v>42217</v>
      </c>
      <c r="B249" s="1">
        <v>85026</v>
      </c>
      <c r="C249" s="1">
        <v>23542</v>
      </c>
      <c r="D249" s="1">
        <v>50624</v>
      </c>
      <c r="E249" s="1">
        <v>9218</v>
      </c>
      <c r="F249" s="1">
        <v>1642</v>
      </c>
    </row>
    <row r="250" spans="1:12">
      <c r="A250" s="2">
        <v>42248</v>
      </c>
      <c r="B250" s="1">
        <v>94440</v>
      </c>
      <c r="C250" s="1">
        <v>26021</v>
      </c>
      <c r="D250" s="1">
        <v>56470</v>
      </c>
      <c r="E250" s="1">
        <v>10281</v>
      </c>
      <c r="F250" s="1">
        <v>1668</v>
      </c>
    </row>
    <row r="251" spans="1:12">
      <c r="A251" s="2">
        <v>42278</v>
      </c>
      <c r="B251" s="1">
        <v>105529</v>
      </c>
      <c r="C251" s="1">
        <v>28293</v>
      </c>
      <c r="D251" s="1">
        <v>64086</v>
      </c>
      <c r="E251" s="1">
        <v>11457</v>
      </c>
      <c r="F251" s="1">
        <v>1693</v>
      </c>
    </row>
    <row r="252" spans="1:12">
      <c r="A252" s="2">
        <v>42309</v>
      </c>
      <c r="B252" s="1">
        <v>116815</v>
      </c>
      <c r="C252" s="1">
        <v>30679</v>
      </c>
      <c r="D252" s="1">
        <v>71712</v>
      </c>
      <c r="E252" s="1">
        <v>12713</v>
      </c>
      <c r="F252" s="1">
        <v>1711</v>
      </c>
    </row>
    <row r="253" spans="1:12">
      <c r="A253" s="2">
        <v>42339</v>
      </c>
      <c r="B253" s="1">
        <v>135942</v>
      </c>
      <c r="C253" s="1">
        <v>35153</v>
      </c>
      <c r="D253" s="1">
        <v>85354</v>
      </c>
      <c r="E253" s="1">
        <v>13710</v>
      </c>
      <c r="F253" s="1">
        <v>1725</v>
      </c>
      <c r="H253" s="58">
        <f>B253/B241-1</f>
        <v>-0.27627677188200406</v>
      </c>
      <c r="I253" s="1"/>
      <c r="J253" s="1"/>
      <c r="K253" s="1"/>
      <c r="L253" s="1"/>
    </row>
    <row r="254" spans="1:12">
      <c r="A254" s="2">
        <v>42370</v>
      </c>
      <c r="B254" s="1">
        <v>5902</v>
      </c>
      <c r="C254" s="1">
        <v>1497</v>
      </c>
      <c r="D254" s="1">
        <v>3259</v>
      </c>
      <c r="E254" s="1">
        <v>1123</v>
      </c>
      <c r="F254">
        <v>23</v>
      </c>
    </row>
    <row r="255" spans="1:12">
      <c r="A255" s="2">
        <v>42401</v>
      </c>
      <c r="B255" s="1">
        <v>11893</v>
      </c>
      <c r="C255" s="1">
        <v>3517</v>
      </c>
      <c r="D255" s="1">
        <v>6241</v>
      </c>
      <c r="E255" s="1">
        <v>2100</v>
      </c>
      <c r="F255">
        <v>34</v>
      </c>
    </row>
    <row r="256" spans="1:12">
      <c r="A256" s="2">
        <v>42430</v>
      </c>
      <c r="B256" s="1">
        <v>18055</v>
      </c>
      <c r="C256" s="1">
        <v>5392</v>
      </c>
      <c r="D256" s="1">
        <v>9462</v>
      </c>
      <c r="E256" s="1">
        <v>3149</v>
      </c>
      <c r="F256">
        <v>52</v>
      </c>
    </row>
    <row r="257" spans="1:8">
      <c r="A257" s="2">
        <v>42461</v>
      </c>
      <c r="B257" s="1">
        <v>25123</v>
      </c>
      <c r="C257" s="1">
        <v>6598</v>
      </c>
      <c r="D257" s="1">
        <v>13856</v>
      </c>
      <c r="E257" s="1">
        <v>4336</v>
      </c>
      <c r="F257">
        <v>333</v>
      </c>
    </row>
    <row r="258" spans="1:8">
      <c r="A258" s="2">
        <v>42491</v>
      </c>
      <c r="B258" s="1">
        <v>31853</v>
      </c>
      <c r="C258" s="1">
        <v>8494</v>
      </c>
      <c r="D258" s="1">
        <v>17535</v>
      </c>
      <c r="E258" s="1">
        <v>5478</v>
      </c>
      <c r="F258">
        <v>346</v>
      </c>
    </row>
    <row r="259" spans="1:8">
      <c r="A259" s="2">
        <v>42522</v>
      </c>
      <c r="B259" s="1">
        <v>40122</v>
      </c>
      <c r="C259" s="1">
        <v>11080</v>
      </c>
      <c r="D259" s="1">
        <v>21631</v>
      </c>
      <c r="E259" s="1">
        <v>6648</v>
      </c>
      <c r="F259">
        <v>763</v>
      </c>
    </row>
    <row r="260" spans="1:8">
      <c r="A260" s="2">
        <v>42552</v>
      </c>
      <c r="B260" s="1">
        <v>48588</v>
      </c>
      <c r="C260" s="1">
        <v>14541</v>
      </c>
      <c r="D260" s="1">
        <v>25610</v>
      </c>
      <c r="E260" s="1">
        <v>7665</v>
      </c>
      <c r="F260">
        <v>772</v>
      </c>
    </row>
    <row r="261" spans="1:8">
      <c r="A261" s="2">
        <v>42583</v>
      </c>
      <c r="B261" s="1">
        <v>55484</v>
      </c>
      <c r="C261" s="1">
        <v>18455</v>
      </c>
      <c r="D261" s="1">
        <v>27752</v>
      </c>
      <c r="E261" s="1">
        <v>8492</v>
      </c>
      <c r="F261">
        <v>785</v>
      </c>
    </row>
    <row r="262" spans="1:8">
      <c r="A262" s="2">
        <v>42614</v>
      </c>
      <c r="B262" s="1">
        <v>62205</v>
      </c>
      <c r="C262" s="1">
        <v>20733</v>
      </c>
      <c r="D262" s="1">
        <v>30893</v>
      </c>
      <c r="E262" s="1">
        <v>9531</v>
      </c>
      <c r="F262" s="1">
        <v>1049</v>
      </c>
    </row>
    <row r="263" spans="1:8">
      <c r="A263" s="2">
        <v>42644</v>
      </c>
      <c r="B263" s="1">
        <v>68961</v>
      </c>
      <c r="C263" s="1">
        <v>23028</v>
      </c>
      <c r="D263" s="1">
        <v>34086</v>
      </c>
      <c r="E263" s="1">
        <v>10791</v>
      </c>
      <c r="F263" s="1">
        <v>1056</v>
      </c>
    </row>
    <row r="264" spans="1:8">
      <c r="A264" s="2">
        <v>42675</v>
      </c>
      <c r="B264" s="1">
        <v>76469</v>
      </c>
      <c r="C264" s="1">
        <v>24761</v>
      </c>
      <c r="D264" s="1">
        <v>38475</v>
      </c>
      <c r="E264" s="1">
        <v>12171</v>
      </c>
      <c r="F264" s="1">
        <v>1062</v>
      </c>
    </row>
    <row r="265" spans="1:8">
      <c r="A265" s="2">
        <v>42705</v>
      </c>
      <c r="B265" s="1">
        <v>88257</v>
      </c>
      <c r="C265" s="1">
        <v>28609</v>
      </c>
      <c r="D265" s="1">
        <v>44217</v>
      </c>
      <c r="E265" s="1">
        <v>13898</v>
      </c>
      <c r="F265" s="1">
        <v>1533</v>
      </c>
      <c r="H265" s="58">
        <f>B265/B253-1</f>
        <v>-0.3507745950478881</v>
      </c>
    </row>
    <row r="266" spans="1:8">
      <c r="A266" s="2">
        <v>42736</v>
      </c>
      <c r="B266" s="1">
        <v>4719</v>
      </c>
      <c r="C266">
        <v>899</v>
      </c>
      <c r="D266" s="1">
        <v>2542</v>
      </c>
      <c r="E266" s="1">
        <v>1272</v>
      </c>
      <c r="F266">
        <v>6</v>
      </c>
    </row>
    <row r="267" spans="1:8">
      <c r="A267" s="2">
        <v>42767</v>
      </c>
      <c r="B267" s="1">
        <v>10015</v>
      </c>
      <c r="C267" s="1">
        <v>1865</v>
      </c>
      <c r="D267" s="1">
        <v>5809</v>
      </c>
      <c r="E267" s="1">
        <v>2331</v>
      </c>
      <c r="F267">
        <v>11</v>
      </c>
    </row>
    <row r="268" spans="1:8">
      <c r="A268" s="2">
        <v>42795</v>
      </c>
      <c r="B268" s="1">
        <v>15065</v>
      </c>
      <c r="C268" s="1">
        <v>3075</v>
      </c>
      <c r="D268" s="1">
        <v>8634</v>
      </c>
      <c r="E268" s="1">
        <v>3336</v>
      </c>
      <c r="F268">
        <v>19</v>
      </c>
      <c r="H268" s="71"/>
    </row>
    <row r="269" spans="1:8">
      <c r="A269" s="2">
        <v>42826</v>
      </c>
      <c r="B269" s="1">
        <v>21378</v>
      </c>
      <c r="C269" s="1">
        <v>4446</v>
      </c>
      <c r="D269" s="1">
        <v>12610</v>
      </c>
      <c r="E269" s="1">
        <v>4287</v>
      </c>
      <c r="F269">
        <v>36</v>
      </c>
      <c r="H269" s="71"/>
    </row>
    <row r="270" spans="1:8">
      <c r="A270" s="2">
        <v>42856</v>
      </c>
      <c r="B270" s="1">
        <v>27719</v>
      </c>
      <c r="C270" s="1">
        <v>5768</v>
      </c>
      <c r="D270" s="1">
        <v>16408</v>
      </c>
      <c r="E270" s="1">
        <v>5495</v>
      </c>
      <c r="F270">
        <v>48</v>
      </c>
      <c r="H270" s="71"/>
    </row>
    <row r="271" spans="1:8">
      <c r="A271" s="2">
        <v>42887</v>
      </c>
      <c r="B271" s="1">
        <v>33483</v>
      </c>
      <c r="C271" s="1">
        <v>6868</v>
      </c>
      <c r="D271" s="1">
        <v>19684</v>
      </c>
      <c r="E271" s="1">
        <v>6878</v>
      </c>
      <c r="F271">
        <v>53</v>
      </c>
      <c r="H271" s="71"/>
    </row>
    <row r="272" spans="1:8">
      <c r="A272" s="2">
        <v>42917</v>
      </c>
      <c r="B272" s="1">
        <v>40227</v>
      </c>
      <c r="C272" s="1">
        <v>8655</v>
      </c>
      <c r="D272" s="1">
        <v>23050</v>
      </c>
      <c r="E272" s="1">
        <v>8130</v>
      </c>
      <c r="F272">
        <v>392</v>
      </c>
      <c r="H272" s="71">
        <f>B272/B260-1</f>
        <v>-0.17207952580884167</v>
      </c>
    </row>
    <row r="274" spans="2:3">
      <c r="B274" s="1"/>
      <c r="C274" s="1"/>
    </row>
    <row r="275" spans="2:3">
      <c r="B275" s="1"/>
      <c r="C275" s="1"/>
    </row>
  </sheetData>
  <pageMargins left="0.511811024" right="0.511811024" top="0.78740157499999996" bottom="0.78740157499999996" header="0.31496062000000002" footer="0.3149606200000000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92"/>
  <sheetViews>
    <sheetView topLeftCell="I57" workbookViewId="0">
      <selection activeCell="R92" sqref="R92"/>
    </sheetView>
  </sheetViews>
  <sheetFormatPr defaultRowHeight="12.75"/>
  <cols>
    <col min="2" max="2" width="13.42578125" customWidth="1"/>
    <col min="7" max="7" width="12.85546875" style="15" bestFit="1" customWidth="1"/>
    <col min="8" max="8" width="11.28515625" style="15" bestFit="1" customWidth="1"/>
    <col min="9" max="9" width="10.28515625" style="15" bestFit="1" customWidth="1"/>
    <col min="10" max="10" width="9.42578125" style="15" bestFit="1" customWidth="1"/>
    <col min="11" max="11" width="6.28515625" style="15" bestFit="1" customWidth="1"/>
    <col min="13" max="13" width="4.7109375" customWidth="1"/>
    <col min="14" max="14" width="12.42578125" bestFit="1" customWidth="1"/>
    <col min="15" max="15" width="9.42578125" bestFit="1" customWidth="1"/>
    <col min="16" max="16" width="9.42578125" customWidth="1"/>
    <col min="17" max="17" width="12.42578125" bestFit="1" customWidth="1"/>
  </cols>
  <sheetData>
    <row r="1" spans="1:18">
      <c r="A1" t="s">
        <v>121</v>
      </c>
      <c r="B1" t="s">
        <v>4</v>
      </c>
      <c r="C1" t="s">
        <v>2</v>
      </c>
      <c r="D1" t="s">
        <v>0</v>
      </c>
      <c r="E1" t="s">
        <v>3</v>
      </c>
      <c r="F1" t="s">
        <v>1</v>
      </c>
      <c r="G1" s="15" t="s">
        <v>13</v>
      </c>
      <c r="H1" s="15" t="s">
        <v>116</v>
      </c>
      <c r="I1" s="15" t="s">
        <v>117</v>
      </c>
      <c r="J1" s="15" t="s">
        <v>35</v>
      </c>
      <c r="K1" s="15" t="s">
        <v>36</v>
      </c>
      <c r="M1" s="15"/>
      <c r="N1" s="15" t="s">
        <v>120</v>
      </c>
      <c r="O1" s="15" t="s">
        <v>35</v>
      </c>
      <c r="P1" s="15"/>
      <c r="Q1" s="15" t="s">
        <v>120</v>
      </c>
      <c r="R1" s="15" t="s">
        <v>118</v>
      </c>
    </row>
    <row r="2" spans="1:18">
      <c r="A2" s="16" t="s">
        <v>112</v>
      </c>
      <c r="B2" s="1">
        <v>1323</v>
      </c>
      <c r="C2">
        <v>182</v>
      </c>
      <c r="D2">
        <v>725</v>
      </c>
      <c r="E2">
        <v>9</v>
      </c>
      <c r="F2">
        <v>408</v>
      </c>
      <c r="G2" s="16"/>
      <c r="H2" s="16"/>
      <c r="I2" s="16"/>
      <c r="J2" s="16"/>
      <c r="K2" s="16"/>
    </row>
    <row r="3" spans="1:18">
      <c r="A3" s="16" t="s">
        <v>113</v>
      </c>
      <c r="B3" s="1">
        <v>1651</v>
      </c>
      <c r="C3" s="1">
        <v>229</v>
      </c>
      <c r="D3" s="1">
        <v>939</v>
      </c>
      <c r="E3" s="1">
        <v>27</v>
      </c>
      <c r="F3" s="1">
        <v>456</v>
      </c>
      <c r="G3" s="16"/>
      <c r="H3" s="16"/>
      <c r="I3" s="16"/>
      <c r="J3" s="16"/>
      <c r="K3" s="16"/>
    </row>
    <row r="4" spans="1:18">
      <c r="A4" s="16" t="s">
        <v>114</v>
      </c>
      <c r="B4" s="1">
        <v>1507</v>
      </c>
      <c r="C4" s="1">
        <v>148</v>
      </c>
      <c r="D4" s="1">
        <v>880</v>
      </c>
      <c r="E4" s="1">
        <v>8</v>
      </c>
      <c r="F4" s="1">
        <v>470</v>
      </c>
      <c r="G4" s="16"/>
      <c r="H4" s="16"/>
      <c r="I4" s="16"/>
      <c r="J4" s="16"/>
      <c r="K4" s="16"/>
    </row>
    <row r="5" spans="1:18">
      <c r="A5" s="16" t="s">
        <v>115</v>
      </c>
      <c r="B5" s="1">
        <v>2617</v>
      </c>
      <c r="C5" s="1">
        <v>172</v>
      </c>
      <c r="D5" s="1">
        <v>1457</v>
      </c>
      <c r="E5" s="1">
        <v>28</v>
      </c>
      <c r="F5" s="1">
        <v>960</v>
      </c>
      <c r="G5" s="16"/>
      <c r="H5" s="16"/>
      <c r="I5" s="16"/>
      <c r="J5" s="16"/>
      <c r="K5" s="16"/>
    </row>
    <row r="6" spans="1:18">
      <c r="A6" s="17" t="s">
        <v>32</v>
      </c>
      <c r="B6" s="1">
        <v>2035</v>
      </c>
      <c r="C6">
        <v>165</v>
      </c>
      <c r="D6" s="1">
        <v>1017</v>
      </c>
      <c r="E6">
        <v>21</v>
      </c>
      <c r="F6">
        <v>832</v>
      </c>
      <c r="G6" s="17">
        <f>'PIB IBGE'!R6</f>
        <v>189323.29914772199</v>
      </c>
      <c r="H6" s="17">
        <f>'PIB IBGE'!U6</f>
        <v>35403.155673255103</v>
      </c>
      <c r="I6" s="17">
        <f>'PIB IBGE'!V6</f>
        <v>-4964.0574870311102</v>
      </c>
      <c r="J6" s="18">
        <f>H6/G6</f>
        <v>0.1869984087147738</v>
      </c>
      <c r="K6" s="18">
        <f>I6/G6</f>
        <v>-2.622000308138429E-2</v>
      </c>
      <c r="L6" s="20"/>
      <c r="M6" s="20"/>
      <c r="N6" s="21">
        <f>B6/G6</f>
        <v>1.0748809096191402E-2</v>
      </c>
      <c r="O6" s="18">
        <f>J6</f>
        <v>0.1869984087147738</v>
      </c>
      <c r="P6" s="18"/>
      <c r="Q6" s="21">
        <f>B6/G6</f>
        <v>1.0748809096191402E-2</v>
      </c>
      <c r="R6" s="21">
        <f>J6+K6</f>
        <v>0.16077840563338952</v>
      </c>
    </row>
    <row r="7" spans="1:18">
      <c r="A7" s="17" t="s">
        <v>33</v>
      </c>
      <c r="B7" s="1">
        <v>4486</v>
      </c>
      <c r="C7">
        <v>359</v>
      </c>
      <c r="D7" s="1">
        <v>2046</v>
      </c>
      <c r="E7">
        <v>88</v>
      </c>
      <c r="F7" s="1">
        <v>1993</v>
      </c>
      <c r="G7" s="17">
        <f>'PIB IBGE'!R7</f>
        <v>204610.728455459</v>
      </c>
      <c r="H7" s="17">
        <f>'PIB IBGE'!U7</f>
        <v>39326.084018085101</v>
      </c>
      <c r="I7" s="17">
        <f>'PIB IBGE'!V7</f>
        <v>-3354.7478003348901</v>
      </c>
      <c r="J7" s="18">
        <f t="shared" ref="J7:J70" si="0">H7/G7</f>
        <v>0.19219952108545402</v>
      </c>
      <c r="K7" s="18">
        <f t="shared" ref="K7:K70" si="1">I7/G7</f>
        <v>-1.6395757083017149E-2</v>
      </c>
      <c r="L7" s="20"/>
      <c r="M7" s="20"/>
      <c r="N7" s="21">
        <f t="shared" ref="N7:N70" si="2">B7/G7</f>
        <v>2.1924559058380665E-2</v>
      </c>
      <c r="O7" s="18">
        <f t="shared" ref="O7:O70" si="3">J7</f>
        <v>0.19219952108545402</v>
      </c>
      <c r="P7" s="18"/>
      <c r="Q7" s="21">
        <f t="shared" ref="Q7:Q70" si="4">B7/G7</f>
        <v>2.1924559058380665E-2</v>
      </c>
      <c r="R7" s="21">
        <f t="shared" ref="R7:R70" si="5">J7+K7</f>
        <v>0.17580376400243686</v>
      </c>
    </row>
    <row r="8" spans="1:18">
      <c r="A8" s="17" t="s">
        <v>34</v>
      </c>
      <c r="B8" s="1">
        <v>7078</v>
      </c>
      <c r="C8">
        <v>582</v>
      </c>
      <c r="D8" s="1">
        <v>3071</v>
      </c>
      <c r="E8">
        <v>124</v>
      </c>
      <c r="F8" s="1">
        <v>3301</v>
      </c>
      <c r="G8" s="17">
        <f>'PIB IBGE'!R8</f>
        <v>221513.23437499799</v>
      </c>
      <c r="H8" s="17">
        <f>'PIB IBGE'!U8</f>
        <v>41417.571128637799</v>
      </c>
      <c r="I8" s="17">
        <f>'PIB IBGE'!V8</f>
        <v>993.97887176562995</v>
      </c>
      <c r="J8" s="18">
        <f t="shared" si="0"/>
        <v>0.18697560552306469</v>
      </c>
      <c r="K8" s="18">
        <f t="shared" si="1"/>
        <v>4.4872211566507622E-3</v>
      </c>
      <c r="L8" s="20"/>
      <c r="M8" s="20"/>
      <c r="N8" s="21">
        <f t="shared" si="2"/>
        <v>3.1952944120791041E-2</v>
      </c>
      <c r="O8" s="18">
        <f t="shared" si="3"/>
        <v>0.18697560552306469</v>
      </c>
      <c r="P8" s="18"/>
      <c r="Q8" s="21">
        <f t="shared" si="4"/>
        <v>3.1952944120791041E-2</v>
      </c>
      <c r="R8" s="21">
        <f t="shared" si="5"/>
        <v>0.19146282667971545</v>
      </c>
    </row>
    <row r="9" spans="1:18">
      <c r="A9" s="17" t="s">
        <v>37</v>
      </c>
      <c r="B9" s="1">
        <v>9951</v>
      </c>
      <c r="C9">
        <v>730</v>
      </c>
      <c r="D9" s="1">
        <v>4242</v>
      </c>
      <c r="E9">
        <v>147</v>
      </c>
      <c r="F9" s="1">
        <v>4833</v>
      </c>
      <c r="G9" s="17">
        <f>'PIB IBGE'!R9</f>
        <v>239316.34583421901</v>
      </c>
      <c r="H9" s="17">
        <f>'PIB IBGE'!U9</f>
        <v>43186.71401666</v>
      </c>
      <c r="I9" s="17">
        <f>'PIB IBGE'!V9</f>
        <v>-4417.1245984156703</v>
      </c>
      <c r="J9" s="18">
        <f t="shared" si="0"/>
        <v>0.18045868896300388</v>
      </c>
      <c r="K9" s="18">
        <f t="shared" si="1"/>
        <v>-1.8457262428181707E-2</v>
      </c>
      <c r="L9" s="20"/>
      <c r="M9" s="20"/>
      <c r="N9" s="21">
        <f t="shared" si="2"/>
        <v>4.1580945778326946E-2</v>
      </c>
      <c r="O9" s="18">
        <f t="shared" si="3"/>
        <v>0.18045868896300388</v>
      </c>
      <c r="P9" s="18"/>
      <c r="Q9" s="21">
        <f t="shared" si="4"/>
        <v>4.1580945778326946E-2</v>
      </c>
      <c r="R9" s="21">
        <f t="shared" si="5"/>
        <v>0.16200142653482216</v>
      </c>
    </row>
    <row r="10" spans="1:18">
      <c r="A10" s="17" t="s">
        <v>38</v>
      </c>
      <c r="B10" s="1">
        <v>1988</v>
      </c>
      <c r="C10">
        <v>173</v>
      </c>
      <c r="D10">
        <v>760</v>
      </c>
      <c r="E10">
        <v>32</v>
      </c>
      <c r="F10" s="1">
        <v>1023</v>
      </c>
      <c r="G10" s="17">
        <f>'PIB IBGE'!R10</f>
        <v>219117.04938243199</v>
      </c>
      <c r="H10" s="17">
        <f>'PIB IBGE'!U10</f>
        <v>42696.634956251197</v>
      </c>
      <c r="I10" s="17">
        <f>'PIB IBGE'!V10</f>
        <v>-7355.30157292068</v>
      </c>
      <c r="J10" s="18">
        <f t="shared" si="0"/>
        <v>0.19485765747845296</v>
      </c>
      <c r="K10" s="18">
        <f t="shared" si="1"/>
        <v>-3.3567910820500493E-2</v>
      </c>
      <c r="L10" s="20"/>
      <c r="M10" s="20"/>
      <c r="N10" s="21">
        <f t="shared" si="2"/>
        <v>9.0727764252168264E-3</v>
      </c>
      <c r="O10" s="18">
        <f t="shared" si="3"/>
        <v>0.19485765747845296</v>
      </c>
      <c r="P10" s="18"/>
      <c r="Q10" s="21">
        <f t="shared" si="4"/>
        <v>9.0727764252168264E-3</v>
      </c>
      <c r="R10" s="21">
        <f t="shared" si="5"/>
        <v>0.16128974665795248</v>
      </c>
    </row>
    <row r="11" spans="1:18">
      <c r="A11" s="17" t="s">
        <v>39</v>
      </c>
      <c r="B11" s="1">
        <v>3930</v>
      </c>
      <c r="C11" s="1">
        <v>417</v>
      </c>
      <c r="D11" s="1">
        <v>1124</v>
      </c>
      <c r="E11" s="1">
        <v>690</v>
      </c>
      <c r="F11" s="1">
        <v>1700</v>
      </c>
      <c r="G11" s="17">
        <f>'PIB IBGE'!R11</f>
        <v>232889.54419814001</v>
      </c>
      <c r="H11" s="17">
        <f>'PIB IBGE'!U11</f>
        <v>46189.457864415199</v>
      </c>
      <c r="I11" s="17">
        <f>'PIB IBGE'!V11</f>
        <v>-8062.7418876664997</v>
      </c>
      <c r="J11" s="18">
        <f t="shared" si="0"/>
        <v>0.1983320377196397</v>
      </c>
      <c r="K11" s="18">
        <f t="shared" si="1"/>
        <v>-3.4620454582567274E-2</v>
      </c>
      <c r="L11" s="20"/>
      <c r="M11" s="20"/>
      <c r="N11" s="21">
        <f t="shared" si="2"/>
        <v>1.6874952516787944E-2</v>
      </c>
      <c r="O11" s="18">
        <f t="shared" si="3"/>
        <v>0.1983320377196397</v>
      </c>
      <c r="P11" s="18"/>
      <c r="Q11" s="21">
        <f t="shared" si="4"/>
        <v>1.6874952516787944E-2</v>
      </c>
      <c r="R11" s="21">
        <f t="shared" si="5"/>
        <v>0.16371158313707243</v>
      </c>
    </row>
    <row r="12" spans="1:18">
      <c r="A12" s="17" t="s">
        <v>40</v>
      </c>
      <c r="B12" s="1">
        <v>4929</v>
      </c>
      <c r="C12" s="1">
        <v>403</v>
      </c>
      <c r="D12" s="1">
        <v>1957</v>
      </c>
      <c r="E12" s="1">
        <v>15</v>
      </c>
      <c r="F12" s="1">
        <v>2553</v>
      </c>
      <c r="G12" s="17">
        <f>'PIB IBGE'!R12</f>
        <v>246178.48109675301</v>
      </c>
      <c r="H12" s="17">
        <f>'PIB IBGE'!U12</f>
        <v>47287.134029045803</v>
      </c>
      <c r="I12" s="17">
        <f>'PIB IBGE'!V12</f>
        <v>2106.21793698895</v>
      </c>
      <c r="J12" s="18">
        <f t="shared" si="0"/>
        <v>0.19208475825497121</v>
      </c>
      <c r="K12" s="18">
        <f t="shared" si="1"/>
        <v>8.5556541238109469E-3</v>
      </c>
      <c r="L12" s="20"/>
      <c r="M12" s="20"/>
      <c r="N12" s="21">
        <f t="shared" si="2"/>
        <v>2.0022058703265806E-2</v>
      </c>
      <c r="O12" s="18">
        <f t="shared" si="3"/>
        <v>0.19208475825497121</v>
      </c>
      <c r="P12" s="18"/>
      <c r="Q12" s="21">
        <f t="shared" si="4"/>
        <v>2.0022058703265806E-2</v>
      </c>
      <c r="R12" s="21">
        <f t="shared" si="5"/>
        <v>0.20064041237878216</v>
      </c>
    </row>
    <row r="13" spans="1:18">
      <c r="A13" s="17" t="s">
        <v>41</v>
      </c>
      <c r="B13" s="1">
        <v>7047</v>
      </c>
      <c r="C13" s="1">
        <v>398</v>
      </c>
      <c r="D13" s="1">
        <v>2200</v>
      </c>
      <c r="E13" s="1">
        <v>15</v>
      </c>
      <c r="F13" s="1">
        <v>4434</v>
      </c>
      <c r="G13" s="17">
        <f>'PIB IBGE'!R13</f>
        <v>253904.121411486</v>
      </c>
      <c r="H13" s="17">
        <f>'PIB IBGE'!U13</f>
        <v>45893.848726554803</v>
      </c>
      <c r="I13" s="17">
        <f>'PIB IBGE'!V13</f>
        <v>373.73778336308197</v>
      </c>
      <c r="J13" s="18">
        <f t="shared" si="0"/>
        <v>0.18075267337696188</v>
      </c>
      <c r="K13" s="18">
        <f t="shared" si="1"/>
        <v>1.4719642252572548E-3</v>
      </c>
      <c r="L13" s="20"/>
      <c r="M13" s="20"/>
      <c r="N13" s="21">
        <f t="shared" si="2"/>
        <v>2.7754571138210799E-2</v>
      </c>
      <c r="O13" s="18">
        <f t="shared" si="3"/>
        <v>0.18075267337696188</v>
      </c>
      <c r="P13" s="18"/>
      <c r="Q13" s="21">
        <f t="shared" si="4"/>
        <v>2.7754571138210799E-2</v>
      </c>
      <c r="R13" s="21">
        <f t="shared" si="5"/>
        <v>0.18222463760221913</v>
      </c>
    </row>
    <row r="14" spans="1:18">
      <c r="A14" s="17" t="s">
        <v>42</v>
      </c>
      <c r="B14" s="1">
        <v>3615</v>
      </c>
      <c r="C14">
        <v>342</v>
      </c>
      <c r="D14" s="1">
        <v>1622</v>
      </c>
      <c r="E14">
        <v>8</v>
      </c>
      <c r="F14" s="1">
        <v>1643</v>
      </c>
      <c r="G14" s="17">
        <f>'PIB IBGE'!R14</f>
        <v>235700.701907326</v>
      </c>
      <c r="H14" s="17">
        <f>'PIB IBGE'!U14</f>
        <v>45594.776960241797</v>
      </c>
      <c r="I14" s="17">
        <f>'PIB IBGE'!V14</f>
        <v>-8375.5260588199308</v>
      </c>
      <c r="J14" s="18">
        <f t="shared" si="0"/>
        <v>0.19344353492069355</v>
      </c>
      <c r="K14" s="18">
        <f t="shared" si="1"/>
        <v>-3.5534582591582875E-2</v>
      </c>
      <c r="L14" s="20"/>
      <c r="M14" s="20"/>
      <c r="N14" s="21">
        <f t="shared" si="2"/>
        <v>1.5337247495433273E-2</v>
      </c>
      <c r="O14" s="18">
        <f t="shared" si="3"/>
        <v>0.19344353492069355</v>
      </c>
      <c r="P14" s="18"/>
      <c r="Q14" s="21">
        <f t="shared" si="4"/>
        <v>1.5337247495433273E-2</v>
      </c>
      <c r="R14" s="21">
        <f t="shared" si="5"/>
        <v>0.15790895232911067</v>
      </c>
    </row>
    <row r="15" spans="1:18">
      <c r="A15" s="17" t="s">
        <v>43</v>
      </c>
      <c r="B15" s="1">
        <v>5267</v>
      </c>
      <c r="C15" s="1">
        <v>221</v>
      </c>
      <c r="D15" s="1">
        <v>1654</v>
      </c>
      <c r="E15" s="1">
        <v>15</v>
      </c>
      <c r="F15" s="1">
        <v>3378</v>
      </c>
      <c r="G15" s="17">
        <f>'PIB IBGE'!R15</f>
        <v>251935.878971094</v>
      </c>
      <c r="H15" s="17">
        <f>'PIB IBGE'!U15</f>
        <v>48379.306747027702</v>
      </c>
      <c r="I15" s="17">
        <f>'PIB IBGE'!V15</f>
        <v>-852.94638287945804</v>
      </c>
      <c r="J15" s="18">
        <f t="shared" si="0"/>
        <v>0.19203023779149189</v>
      </c>
      <c r="K15" s="18">
        <f t="shared" si="1"/>
        <v>-3.3855693216976106E-3</v>
      </c>
      <c r="L15" s="20"/>
      <c r="M15" s="20"/>
      <c r="N15" s="21">
        <f t="shared" si="2"/>
        <v>2.0906113180506187E-2</v>
      </c>
      <c r="O15" s="18">
        <f t="shared" si="3"/>
        <v>0.19203023779149189</v>
      </c>
      <c r="P15" s="18"/>
      <c r="Q15" s="21">
        <f t="shared" si="4"/>
        <v>2.0906113180506187E-2</v>
      </c>
      <c r="R15" s="21">
        <f t="shared" si="5"/>
        <v>0.18864466846979427</v>
      </c>
    </row>
    <row r="16" spans="1:18">
      <c r="A16" s="17" t="s">
        <v>44</v>
      </c>
      <c r="B16" s="1">
        <v>5750</v>
      </c>
      <c r="C16" s="1">
        <v>342</v>
      </c>
      <c r="D16" s="1">
        <v>2244</v>
      </c>
      <c r="E16" s="1">
        <v>16</v>
      </c>
      <c r="F16" s="1">
        <v>3147</v>
      </c>
      <c r="G16" s="17">
        <f>'PIB IBGE'!R16</f>
        <v>258043.28562577401</v>
      </c>
      <c r="H16" s="17">
        <f>'PIB IBGE'!U16</f>
        <v>47636.032295500401</v>
      </c>
      <c r="I16" s="17">
        <f>'PIB IBGE'!V16</f>
        <v>3701.0354509016502</v>
      </c>
      <c r="J16" s="18">
        <f t="shared" si="0"/>
        <v>0.18460481225070247</v>
      </c>
      <c r="K16" s="18">
        <f t="shared" si="1"/>
        <v>1.4342692319725995E-2</v>
      </c>
      <c r="L16" s="20"/>
      <c r="M16" s="20"/>
      <c r="N16" s="21">
        <f t="shared" si="2"/>
        <v>2.2283083189147224E-2</v>
      </c>
      <c r="O16" s="18">
        <f t="shared" si="3"/>
        <v>0.18460481225070247</v>
      </c>
      <c r="P16" s="18"/>
      <c r="Q16" s="21">
        <f t="shared" si="4"/>
        <v>2.2283083189147224E-2</v>
      </c>
      <c r="R16" s="21">
        <f t="shared" si="5"/>
        <v>0.19894750457042845</v>
      </c>
    </row>
    <row r="17" spans="1:18">
      <c r="A17" s="17" t="s">
        <v>45</v>
      </c>
      <c r="B17" s="1">
        <v>4359</v>
      </c>
      <c r="C17" s="1">
        <v>444</v>
      </c>
      <c r="D17" s="1">
        <v>1761</v>
      </c>
      <c r="E17" s="1">
        <v>243</v>
      </c>
      <c r="F17" s="1">
        <v>1912</v>
      </c>
      <c r="G17" s="17">
        <f>'PIB IBGE'!R17</f>
        <v>256671.152709285</v>
      </c>
      <c r="H17" s="17">
        <f>'PIB IBGE'!U17</f>
        <v>44249.303166812198</v>
      </c>
      <c r="I17" s="17">
        <f>'PIB IBGE'!V17</f>
        <v>1742.5938019482001</v>
      </c>
      <c r="J17" s="18">
        <f t="shared" si="0"/>
        <v>0.17239686930042564</v>
      </c>
      <c r="K17" s="18">
        <f t="shared" si="1"/>
        <v>6.7892078387239898E-3</v>
      </c>
      <c r="L17" s="20"/>
      <c r="M17" s="20"/>
      <c r="N17" s="21">
        <f t="shared" si="2"/>
        <v>1.6982820055891364E-2</v>
      </c>
      <c r="O17" s="18">
        <f t="shared" si="3"/>
        <v>0.17239686930042564</v>
      </c>
      <c r="P17" s="18"/>
      <c r="Q17" s="21">
        <f t="shared" si="4"/>
        <v>1.6982820055891364E-2</v>
      </c>
      <c r="R17" s="21">
        <f t="shared" si="5"/>
        <v>0.17918607713914964</v>
      </c>
    </row>
    <row r="18" spans="1:18">
      <c r="A18" s="17" t="s">
        <v>46</v>
      </c>
      <c r="B18" s="1">
        <v>3503</v>
      </c>
      <c r="C18">
        <v>297</v>
      </c>
      <c r="D18" s="1">
        <v>1809</v>
      </c>
      <c r="E18">
        <v>65</v>
      </c>
      <c r="F18" s="1">
        <v>1333</v>
      </c>
      <c r="G18" s="17">
        <f>'PIB IBGE'!R18</f>
        <v>250667.993916028</v>
      </c>
      <c r="H18" s="17">
        <f>'PIB IBGE'!U18</f>
        <v>44120.584176554301</v>
      </c>
      <c r="I18" s="17">
        <f>'PIB IBGE'!V18</f>
        <v>-3514.9794935076102</v>
      </c>
      <c r="J18" s="18">
        <f t="shared" si="0"/>
        <v>0.17601203682722408</v>
      </c>
      <c r="K18" s="18">
        <f t="shared" si="1"/>
        <v>-1.4022450328002797E-2</v>
      </c>
      <c r="L18" s="20"/>
      <c r="M18" s="20"/>
      <c r="N18" s="21">
        <f t="shared" si="2"/>
        <v>1.397466004843634E-2</v>
      </c>
      <c r="O18" s="18">
        <f t="shared" si="3"/>
        <v>0.17601203682722408</v>
      </c>
      <c r="P18" s="18"/>
      <c r="Q18" s="21">
        <f t="shared" si="4"/>
        <v>1.397466004843634E-2</v>
      </c>
      <c r="R18" s="21">
        <f t="shared" si="5"/>
        <v>0.16198958649922129</v>
      </c>
    </row>
    <row r="19" spans="1:18">
      <c r="A19" s="17" t="s">
        <v>47</v>
      </c>
      <c r="B19" s="1">
        <v>3700</v>
      </c>
      <c r="C19" s="1">
        <v>302</v>
      </c>
      <c r="D19" s="1">
        <v>2067</v>
      </c>
      <c r="E19" s="1">
        <v>11</v>
      </c>
      <c r="F19" s="1">
        <v>1318</v>
      </c>
      <c r="G19" s="17">
        <f>'PIB IBGE'!R19</f>
        <v>268708.93095175398</v>
      </c>
      <c r="H19" s="17">
        <f>'PIB IBGE'!U19</f>
        <v>47152.457998667502</v>
      </c>
      <c r="I19" s="17">
        <f>'PIB IBGE'!V19</f>
        <v>3828.6672222895299</v>
      </c>
      <c r="J19" s="18">
        <f t="shared" si="0"/>
        <v>0.17547782216116073</v>
      </c>
      <c r="K19" s="18">
        <f t="shared" si="1"/>
        <v>1.4248380985062821E-2</v>
      </c>
      <c r="L19" s="20"/>
      <c r="M19" s="20"/>
      <c r="N19" s="21">
        <f t="shared" si="2"/>
        <v>1.3769546054516238E-2</v>
      </c>
      <c r="O19" s="18">
        <f t="shared" si="3"/>
        <v>0.17547782216116073</v>
      </c>
      <c r="P19" s="18"/>
      <c r="Q19" s="21">
        <f t="shared" si="4"/>
        <v>1.3769546054516238E-2</v>
      </c>
      <c r="R19" s="21">
        <f t="shared" si="5"/>
        <v>0.18972620314622354</v>
      </c>
    </row>
    <row r="20" spans="1:18">
      <c r="A20" s="17" t="s">
        <v>48</v>
      </c>
      <c r="B20" s="1">
        <v>3827</v>
      </c>
      <c r="C20" s="1">
        <v>344</v>
      </c>
      <c r="D20" s="1">
        <v>1827</v>
      </c>
      <c r="E20" s="1">
        <v>100</v>
      </c>
      <c r="F20" s="1">
        <v>1557</v>
      </c>
      <c r="G20" s="17">
        <f>'PIB IBGE'!R20</f>
        <v>274125.55587693199</v>
      </c>
      <c r="H20" s="17">
        <f>'PIB IBGE'!U20</f>
        <v>46383.160999336498</v>
      </c>
      <c r="I20" s="17">
        <f>'PIB IBGE'!V20</f>
        <v>311.873979106094</v>
      </c>
      <c r="J20" s="18">
        <f t="shared" si="0"/>
        <v>0.16920407457435346</v>
      </c>
      <c r="K20" s="18">
        <f t="shared" si="1"/>
        <v>1.1377048670577401E-3</v>
      </c>
      <c r="L20" s="20"/>
      <c r="M20" s="20"/>
      <c r="N20" s="21">
        <f t="shared" si="2"/>
        <v>1.3960756003785806E-2</v>
      </c>
      <c r="O20" s="18">
        <f t="shared" si="3"/>
        <v>0.16920407457435346</v>
      </c>
      <c r="P20" s="18"/>
      <c r="Q20" s="21">
        <f t="shared" si="4"/>
        <v>1.3960756003785806E-2</v>
      </c>
      <c r="R20" s="21">
        <f t="shared" si="5"/>
        <v>0.17034177944141121</v>
      </c>
    </row>
    <row r="21" spans="1:18">
      <c r="A21" s="17" t="s">
        <v>49</v>
      </c>
      <c r="B21" s="1">
        <v>7022</v>
      </c>
      <c r="C21" s="1">
        <v>343</v>
      </c>
      <c r="D21" s="1">
        <v>2463</v>
      </c>
      <c r="E21" s="1">
        <v>82</v>
      </c>
      <c r="F21" s="1">
        <v>4133</v>
      </c>
      <c r="G21" s="17">
        <f>'PIB IBGE'!R21</f>
        <v>294207.97530927899</v>
      </c>
      <c r="H21" s="17">
        <f>'PIB IBGE'!U21</f>
        <v>47431.808276397802</v>
      </c>
      <c r="I21" s="17">
        <f>'PIB IBGE'!V21</f>
        <v>3434.48643161767</v>
      </c>
      <c r="J21" s="18">
        <f t="shared" si="0"/>
        <v>0.16121863530904038</v>
      </c>
      <c r="K21" s="18">
        <f t="shared" si="1"/>
        <v>1.1673668696462934E-2</v>
      </c>
      <c r="L21" s="20"/>
      <c r="M21" s="20"/>
      <c r="N21" s="21">
        <f t="shared" si="2"/>
        <v>2.3867469916878672E-2</v>
      </c>
      <c r="O21" s="18">
        <f t="shared" si="3"/>
        <v>0.16121863530904038</v>
      </c>
      <c r="P21" s="18"/>
      <c r="Q21" s="21">
        <f t="shared" si="4"/>
        <v>2.3867469916878672E-2</v>
      </c>
      <c r="R21" s="21">
        <f t="shared" si="5"/>
        <v>0.17289230400550332</v>
      </c>
    </row>
    <row r="22" spans="1:18">
      <c r="A22" s="17" t="s">
        <v>50</v>
      </c>
      <c r="B22" s="1">
        <v>3441</v>
      </c>
      <c r="C22">
        <v>293</v>
      </c>
      <c r="D22" s="1">
        <v>1924</v>
      </c>
      <c r="E22">
        <v>8</v>
      </c>
      <c r="F22" s="1">
        <v>1215</v>
      </c>
      <c r="G22" s="17">
        <f>'PIB IBGE'!R22</f>
        <v>276926.90621033602</v>
      </c>
      <c r="H22" s="17">
        <f>'PIB IBGE'!U22</f>
        <v>56886.922621220001</v>
      </c>
      <c r="I22" s="17">
        <f>'PIB IBGE'!V22</f>
        <v>-496.53574312817</v>
      </c>
      <c r="J22" s="18">
        <f t="shared" si="0"/>
        <v>0.20542215778055284</v>
      </c>
      <c r="K22" s="18">
        <f t="shared" si="1"/>
        <v>-1.7930209452130055E-3</v>
      </c>
      <c r="L22" s="20"/>
      <c r="M22" s="20"/>
      <c r="N22" s="21">
        <f t="shared" si="2"/>
        <v>1.2425661511512484E-2</v>
      </c>
      <c r="O22" s="18">
        <f t="shared" si="3"/>
        <v>0.20542215778055284</v>
      </c>
      <c r="P22" s="18"/>
      <c r="Q22" s="21">
        <f t="shared" si="4"/>
        <v>1.2425661511512484E-2</v>
      </c>
      <c r="R22" s="21">
        <f t="shared" si="5"/>
        <v>0.20362913683533984</v>
      </c>
    </row>
    <row r="23" spans="1:18">
      <c r="A23" s="17" t="s">
        <v>51</v>
      </c>
      <c r="B23" s="1">
        <v>3247</v>
      </c>
      <c r="C23" s="1">
        <v>451</v>
      </c>
      <c r="D23" s="1">
        <v>1647</v>
      </c>
      <c r="E23" s="1">
        <v>9</v>
      </c>
      <c r="F23" s="1">
        <v>1141</v>
      </c>
      <c r="G23" s="17">
        <f>'PIB IBGE'!R23</f>
        <v>292788.55798380502</v>
      </c>
      <c r="H23" s="17">
        <f>'PIB IBGE'!U23</f>
        <v>53911.0787355715</v>
      </c>
      <c r="I23" s="17">
        <f>'PIB IBGE'!V23</f>
        <v>930.54334597628599</v>
      </c>
      <c r="J23" s="18">
        <f t="shared" si="0"/>
        <v>0.18412973207290934</v>
      </c>
      <c r="K23" s="18">
        <f t="shared" si="1"/>
        <v>3.1782093958321865E-3</v>
      </c>
      <c r="L23" s="20"/>
      <c r="M23" s="20"/>
      <c r="N23" s="21">
        <f t="shared" si="2"/>
        <v>1.1089914245144787E-2</v>
      </c>
      <c r="O23" s="18">
        <f t="shared" si="3"/>
        <v>0.18412973207290934</v>
      </c>
      <c r="P23" s="18"/>
      <c r="Q23" s="21">
        <f t="shared" si="4"/>
        <v>1.1089914245144787E-2</v>
      </c>
      <c r="R23" s="21">
        <f t="shared" si="5"/>
        <v>0.18730794146874152</v>
      </c>
    </row>
    <row r="24" spans="1:18">
      <c r="A24" s="17" t="s">
        <v>52</v>
      </c>
      <c r="B24" s="1">
        <v>5522</v>
      </c>
      <c r="C24" s="1">
        <v>561</v>
      </c>
      <c r="D24" s="1">
        <v>1936</v>
      </c>
      <c r="E24" s="1">
        <v>41</v>
      </c>
      <c r="F24" s="1">
        <v>2983</v>
      </c>
      <c r="G24" s="17">
        <f>'PIB IBGE'!R24</f>
        <v>308895.79990633199</v>
      </c>
      <c r="H24" s="17">
        <f>'PIB IBGE'!U24</f>
        <v>53878.574951676797</v>
      </c>
      <c r="I24" s="17">
        <f>'PIB IBGE'!V24</f>
        <v>6805.0809123853496</v>
      </c>
      <c r="J24" s="18">
        <f t="shared" si="0"/>
        <v>0.17442313870248372</v>
      </c>
      <c r="K24" s="18">
        <f t="shared" si="1"/>
        <v>2.2030344583671542E-2</v>
      </c>
      <c r="L24" s="20"/>
      <c r="M24" s="20"/>
      <c r="N24" s="21">
        <f t="shared" si="2"/>
        <v>1.7876578450320348E-2</v>
      </c>
      <c r="O24" s="18">
        <f t="shared" si="3"/>
        <v>0.17442313870248372</v>
      </c>
      <c r="P24" s="18"/>
      <c r="Q24" s="21">
        <f t="shared" si="4"/>
        <v>1.7876578450320348E-2</v>
      </c>
      <c r="R24" s="21">
        <f t="shared" si="5"/>
        <v>0.19645348328615525</v>
      </c>
    </row>
    <row r="25" spans="1:18">
      <c r="A25" s="17" t="s">
        <v>53</v>
      </c>
      <c r="B25" s="1">
        <v>10836</v>
      </c>
      <c r="C25" s="1">
        <v>603</v>
      </c>
      <c r="D25" s="1">
        <v>4776</v>
      </c>
      <c r="E25" s="1">
        <v>63</v>
      </c>
      <c r="F25" s="1">
        <v>5395</v>
      </c>
      <c r="G25" s="17">
        <f>'PIB IBGE'!R25</f>
        <v>320480.80683973699</v>
      </c>
      <c r="H25" s="17">
        <f>'PIB IBGE'!U25</f>
        <v>54811.088283295801</v>
      </c>
      <c r="I25" s="17">
        <f>'PIB IBGE'!V25</f>
        <v>-60.948792407187298</v>
      </c>
      <c r="J25" s="18">
        <f t="shared" si="0"/>
        <v>0.17102767814331299</v>
      </c>
      <c r="K25" s="18">
        <f t="shared" si="1"/>
        <v>-1.9017922791758943E-4</v>
      </c>
      <c r="L25" s="20"/>
      <c r="M25" s="20"/>
      <c r="N25" s="21">
        <f t="shared" si="2"/>
        <v>3.3811697202256373E-2</v>
      </c>
      <c r="O25" s="18">
        <f t="shared" si="3"/>
        <v>0.17102767814331299</v>
      </c>
      <c r="P25" s="18"/>
      <c r="Q25" s="21">
        <f t="shared" si="4"/>
        <v>3.3811697202256373E-2</v>
      </c>
      <c r="R25" s="21">
        <f t="shared" si="5"/>
        <v>0.1708374989153954</v>
      </c>
    </row>
    <row r="26" spans="1:18">
      <c r="A26" s="17" t="s">
        <v>54</v>
      </c>
      <c r="B26" s="1">
        <v>5323</v>
      </c>
      <c r="C26">
        <v>519</v>
      </c>
      <c r="D26" s="1">
        <v>3754</v>
      </c>
      <c r="E26">
        <v>18</v>
      </c>
      <c r="F26" s="1">
        <v>1032</v>
      </c>
      <c r="G26" s="17">
        <f>'PIB IBGE'!R26</f>
        <v>312469.81993194402</v>
      </c>
      <c r="H26" s="17">
        <f>'PIB IBGE'!U26</f>
        <v>61689.234301396798</v>
      </c>
      <c r="I26" s="17">
        <f>'PIB IBGE'!V26</f>
        <v>1546.5283229604199</v>
      </c>
      <c r="J26" s="18">
        <f t="shared" si="0"/>
        <v>0.19742461628720728</v>
      </c>
      <c r="K26" s="18">
        <f t="shared" si="1"/>
        <v>4.9493686247755195E-3</v>
      </c>
      <c r="L26" s="20"/>
      <c r="M26" s="20"/>
      <c r="N26" s="21">
        <f t="shared" si="2"/>
        <v>1.7035245199550311E-2</v>
      </c>
      <c r="O26" s="18">
        <f t="shared" si="3"/>
        <v>0.19742461628720728</v>
      </c>
      <c r="P26" s="18"/>
      <c r="Q26" s="21">
        <f t="shared" si="4"/>
        <v>1.7035245199550311E-2</v>
      </c>
      <c r="R26" s="21">
        <f t="shared" si="5"/>
        <v>0.2023739849119828</v>
      </c>
    </row>
    <row r="27" spans="1:18">
      <c r="A27" s="17" t="s">
        <v>55</v>
      </c>
      <c r="B27" s="1">
        <v>5195</v>
      </c>
      <c r="C27" s="1">
        <v>639</v>
      </c>
      <c r="D27" s="1">
        <v>2610</v>
      </c>
      <c r="E27" s="1">
        <v>8</v>
      </c>
      <c r="F27" s="1">
        <v>1938</v>
      </c>
      <c r="G27" s="17">
        <f>'PIB IBGE'!R27</f>
        <v>323723.55976888002</v>
      </c>
      <c r="H27" s="17">
        <f>'PIB IBGE'!U27</f>
        <v>62066.886281921201</v>
      </c>
      <c r="I27" s="17">
        <f>'PIB IBGE'!V27</f>
        <v>425.90512815548601</v>
      </c>
      <c r="J27" s="18">
        <f t="shared" si="0"/>
        <v>0.19172804823421991</v>
      </c>
      <c r="K27" s="18">
        <f t="shared" si="1"/>
        <v>1.3156445223188504E-3</v>
      </c>
      <c r="L27" s="20"/>
      <c r="M27" s="20"/>
      <c r="N27" s="21">
        <f t="shared" si="2"/>
        <v>1.6047642635923474E-2</v>
      </c>
      <c r="O27" s="18">
        <f t="shared" si="3"/>
        <v>0.19172804823421991</v>
      </c>
      <c r="P27" s="18"/>
      <c r="Q27" s="21">
        <f t="shared" si="4"/>
        <v>1.6047642635923474E-2</v>
      </c>
      <c r="R27" s="21">
        <f t="shared" si="5"/>
        <v>0.19304369275653877</v>
      </c>
    </row>
    <row r="28" spans="1:18">
      <c r="A28" s="17" t="s">
        <v>56</v>
      </c>
      <c r="B28" s="1">
        <v>6386</v>
      </c>
      <c r="C28" s="1">
        <v>748</v>
      </c>
      <c r="D28" s="1">
        <v>2701</v>
      </c>
      <c r="E28" s="1">
        <v>34</v>
      </c>
      <c r="F28" s="1">
        <v>2904</v>
      </c>
      <c r="G28" s="17">
        <f>'PIB IBGE'!R28</f>
        <v>332524.44573643198</v>
      </c>
      <c r="H28" s="17">
        <f>'PIB IBGE'!U28</f>
        <v>60427.3887483457</v>
      </c>
      <c r="I28" s="17">
        <f>'PIB IBGE'!V28</f>
        <v>6445.2302844755104</v>
      </c>
      <c r="J28" s="18">
        <f t="shared" si="0"/>
        <v>0.18172314704417886</v>
      </c>
      <c r="K28" s="18">
        <f t="shared" si="1"/>
        <v>1.9382726193863584E-2</v>
      </c>
      <c r="L28" s="20"/>
      <c r="M28" s="20"/>
      <c r="N28" s="21">
        <f t="shared" si="2"/>
        <v>1.9204603095742678E-2</v>
      </c>
      <c r="O28" s="18">
        <f t="shared" si="3"/>
        <v>0.18172314704417886</v>
      </c>
      <c r="P28" s="18"/>
      <c r="Q28" s="21">
        <f t="shared" si="4"/>
        <v>1.9204603095742678E-2</v>
      </c>
      <c r="R28" s="21">
        <f t="shared" si="5"/>
        <v>0.20110587323804244</v>
      </c>
    </row>
    <row r="29" spans="1:18">
      <c r="A29" s="17" t="s">
        <v>57</v>
      </c>
      <c r="B29" s="1">
        <v>8313</v>
      </c>
      <c r="C29" s="1">
        <v>856</v>
      </c>
      <c r="D29" s="1">
        <v>3695</v>
      </c>
      <c r="E29" s="1">
        <v>336</v>
      </c>
      <c r="F29" s="1">
        <v>3424</v>
      </c>
      <c r="G29" s="17">
        <f>'PIB IBGE'!R29</f>
        <v>347037.642393674</v>
      </c>
      <c r="H29" s="17">
        <f>'PIB IBGE'!U29</f>
        <v>58153.470869924196</v>
      </c>
      <c r="I29" s="17">
        <f>'PIB IBGE'!V29</f>
        <v>-4157.5923554893698</v>
      </c>
      <c r="J29" s="18">
        <f t="shared" si="0"/>
        <v>0.16757107519753095</v>
      </c>
      <c r="K29" s="18">
        <f t="shared" si="1"/>
        <v>-1.1980234555573262E-2</v>
      </c>
      <c r="L29" s="20"/>
      <c r="M29" s="20"/>
      <c r="N29" s="21">
        <f t="shared" si="2"/>
        <v>2.39541737970023E-2</v>
      </c>
      <c r="O29" s="18">
        <f t="shared" si="3"/>
        <v>0.16757107519753095</v>
      </c>
      <c r="P29" s="18"/>
      <c r="Q29" s="21">
        <f t="shared" si="4"/>
        <v>2.39541737970023E-2</v>
      </c>
      <c r="R29" s="21">
        <f t="shared" si="5"/>
        <v>0.15559084064195769</v>
      </c>
    </row>
    <row r="30" spans="1:18">
      <c r="A30" s="17" t="s">
        <v>58</v>
      </c>
      <c r="B30" s="1">
        <v>6068</v>
      </c>
      <c r="C30">
        <v>822</v>
      </c>
      <c r="D30" s="1">
        <v>2401</v>
      </c>
      <c r="E30">
        <v>55</v>
      </c>
      <c r="F30" s="1">
        <v>2791</v>
      </c>
      <c r="G30" s="17">
        <f>'PIB IBGE'!R30</f>
        <v>342296.66723420902</v>
      </c>
      <c r="H30" s="17">
        <f>'PIB IBGE'!U30</f>
        <v>62805.927262864003</v>
      </c>
      <c r="I30" s="17">
        <f>'PIB IBGE'!V30</f>
        <v>1804.0638027468401</v>
      </c>
      <c r="J30" s="18">
        <f t="shared" si="0"/>
        <v>0.18348389942076304</v>
      </c>
      <c r="K30" s="18">
        <f t="shared" si="1"/>
        <v>5.2704685012677872E-3</v>
      </c>
      <c r="L30" s="20"/>
      <c r="M30" s="20"/>
      <c r="N30" s="21">
        <f t="shared" si="2"/>
        <v>1.7727312535731187E-2</v>
      </c>
      <c r="O30" s="18">
        <f t="shared" si="3"/>
        <v>0.18348389942076304</v>
      </c>
      <c r="P30" s="18"/>
      <c r="Q30" s="21">
        <f t="shared" si="4"/>
        <v>1.7727312535731187E-2</v>
      </c>
      <c r="R30" s="21">
        <f t="shared" si="5"/>
        <v>0.18875436792203082</v>
      </c>
    </row>
    <row r="31" spans="1:18">
      <c r="A31" s="17" t="s">
        <v>59</v>
      </c>
      <c r="B31" s="1">
        <v>7155</v>
      </c>
      <c r="C31" s="1">
        <v>838</v>
      </c>
      <c r="D31" s="1">
        <v>4653</v>
      </c>
      <c r="E31" s="1">
        <v>27</v>
      </c>
      <c r="F31" s="1">
        <v>1635</v>
      </c>
      <c r="G31" s="17">
        <f>'PIB IBGE'!R31</f>
        <v>367362.824618352</v>
      </c>
      <c r="H31" s="17">
        <f>'PIB IBGE'!U31</f>
        <v>65569.3858844723</v>
      </c>
      <c r="I31" s="17">
        <f>'PIB IBGE'!V31</f>
        <v>7826.4413115344496</v>
      </c>
      <c r="J31" s="18">
        <f t="shared" si="0"/>
        <v>0.17848672073063299</v>
      </c>
      <c r="K31" s="18">
        <f t="shared" si="1"/>
        <v>2.1304391155161733E-2</v>
      </c>
      <c r="L31" s="20"/>
      <c r="M31" s="20"/>
      <c r="N31" s="21">
        <f t="shared" si="2"/>
        <v>1.947665773594056E-2</v>
      </c>
      <c r="O31" s="18">
        <f t="shared" si="3"/>
        <v>0.17848672073063299</v>
      </c>
      <c r="P31" s="18"/>
      <c r="Q31" s="21">
        <f t="shared" si="4"/>
        <v>1.947665773594056E-2</v>
      </c>
      <c r="R31" s="21">
        <f t="shared" si="5"/>
        <v>0.19979111188579471</v>
      </c>
    </row>
    <row r="32" spans="1:18">
      <c r="A32" s="17" t="s">
        <v>60</v>
      </c>
      <c r="B32" s="1">
        <v>11409</v>
      </c>
      <c r="C32" s="1">
        <v>1182</v>
      </c>
      <c r="D32" s="1">
        <v>4607</v>
      </c>
      <c r="E32" s="1">
        <v>120</v>
      </c>
      <c r="F32" s="1">
        <v>5501</v>
      </c>
      <c r="G32" s="17">
        <f>'PIB IBGE'!R32</f>
        <v>379794.53163539601</v>
      </c>
      <c r="H32" s="17">
        <f>'PIB IBGE'!U32</f>
        <v>67911.940693721903</v>
      </c>
      <c r="I32" s="17">
        <f>'PIB IBGE'!V32</f>
        <v>-235.37296978011699</v>
      </c>
      <c r="J32" s="18">
        <f t="shared" si="0"/>
        <v>0.17881231833774161</v>
      </c>
      <c r="K32" s="18">
        <f t="shared" si="1"/>
        <v>-6.1973764805564873E-4</v>
      </c>
      <c r="L32" s="20"/>
      <c r="M32" s="20"/>
      <c r="N32" s="21">
        <f t="shared" si="2"/>
        <v>3.0039926985975348E-2</v>
      </c>
      <c r="O32" s="18">
        <f t="shared" si="3"/>
        <v>0.17881231833774161</v>
      </c>
      <c r="P32" s="18"/>
      <c r="Q32" s="21">
        <f t="shared" si="4"/>
        <v>3.0039926985975348E-2</v>
      </c>
      <c r="R32" s="21">
        <f t="shared" si="5"/>
        <v>0.17819258068968596</v>
      </c>
    </row>
    <row r="33" spans="1:18">
      <c r="A33" s="17" t="s">
        <v>61</v>
      </c>
      <c r="B33" s="1">
        <v>12787</v>
      </c>
      <c r="C33" s="1">
        <v>1667</v>
      </c>
      <c r="D33" s="1">
        <v>5517</v>
      </c>
      <c r="E33" s="1">
        <v>48</v>
      </c>
      <c r="F33" s="1">
        <v>5555</v>
      </c>
      <c r="G33" s="17">
        <f>'PIB IBGE'!R33</f>
        <v>399333.23167041101</v>
      </c>
      <c r="H33" s="17">
        <f>'PIB IBGE'!U33</f>
        <v>70596.483731565793</v>
      </c>
      <c r="I33" s="17">
        <f>'PIB IBGE'!V33</f>
        <v>-16499.198209381801</v>
      </c>
      <c r="J33" s="18">
        <f t="shared" si="0"/>
        <v>0.17678589742271306</v>
      </c>
      <c r="K33" s="18">
        <f t="shared" si="1"/>
        <v>-4.1316867470221924E-2</v>
      </c>
      <c r="L33" s="20"/>
      <c r="M33" s="20"/>
      <c r="N33" s="21">
        <f t="shared" si="2"/>
        <v>3.2020876265448722E-2</v>
      </c>
      <c r="O33" s="18">
        <f t="shared" si="3"/>
        <v>0.17678589742271306</v>
      </c>
      <c r="P33" s="18"/>
      <c r="Q33" s="21">
        <f t="shared" si="4"/>
        <v>3.2020876265448722E-2</v>
      </c>
      <c r="R33" s="21">
        <f t="shared" si="5"/>
        <v>0.13546902995249113</v>
      </c>
    </row>
    <row r="34" spans="1:18">
      <c r="A34" s="17" t="s">
        <v>62</v>
      </c>
      <c r="B34" s="1">
        <v>5508</v>
      </c>
      <c r="C34">
        <v>561</v>
      </c>
      <c r="D34" s="1">
        <v>2513</v>
      </c>
      <c r="E34">
        <v>38</v>
      </c>
      <c r="F34" s="1">
        <v>2396</v>
      </c>
      <c r="G34" s="17">
        <f>'PIB IBGE'!R34</f>
        <v>397241.63884881802</v>
      </c>
      <c r="H34" s="17">
        <f>'PIB IBGE'!U34</f>
        <v>70261.662972613296</v>
      </c>
      <c r="I34" s="17">
        <f>'PIB IBGE'!V34</f>
        <v>-5652.1784269767504</v>
      </c>
      <c r="J34" s="18">
        <f t="shared" si="0"/>
        <v>0.17687386240834999</v>
      </c>
      <c r="K34" s="18">
        <f t="shared" si="1"/>
        <v>-1.4228564868870287E-2</v>
      </c>
      <c r="L34" s="20"/>
      <c r="M34" s="20"/>
      <c r="N34" s="21">
        <f t="shared" si="2"/>
        <v>1.3865615940871273E-2</v>
      </c>
      <c r="O34" s="18">
        <f t="shared" si="3"/>
        <v>0.17687386240834999</v>
      </c>
      <c r="P34" s="18"/>
      <c r="Q34" s="21">
        <f t="shared" si="4"/>
        <v>1.3865615940871273E-2</v>
      </c>
      <c r="R34" s="21">
        <f t="shared" si="5"/>
        <v>0.16264529753947971</v>
      </c>
    </row>
    <row r="35" spans="1:18">
      <c r="A35" s="17" t="s">
        <v>63</v>
      </c>
      <c r="B35" s="1">
        <v>6704</v>
      </c>
      <c r="C35" s="1">
        <v>1021</v>
      </c>
      <c r="D35" s="1">
        <v>3278</v>
      </c>
      <c r="E35" s="1">
        <v>24</v>
      </c>
      <c r="F35" s="1">
        <v>2381</v>
      </c>
      <c r="G35" s="17">
        <f>'PIB IBGE'!R35</f>
        <v>418987.33693592797</v>
      </c>
      <c r="H35" s="17">
        <f>'PIB IBGE'!U35</f>
        <v>68695.769435214606</v>
      </c>
      <c r="I35" s="17">
        <f>'PIB IBGE'!V35</f>
        <v>1755.03981347945</v>
      </c>
      <c r="J35" s="18">
        <f t="shared" si="0"/>
        <v>0.1639566721457256</v>
      </c>
      <c r="K35" s="18">
        <f t="shared" si="1"/>
        <v>4.1887657663215554E-3</v>
      </c>
      <c r="L35" s="20"/>
      <c r="M35" s="20"/>
      <c r="N35" s="21">
        <f t="shared" si="2"/>
        <v>1.6000483568373771E-2</v>
      </c>
      <c r="O35" s="18">
        <f t="shared" si="3"/>
        <v>0.1639566721457256</v>
      </c>
      <c r="P35" s="18"/>
      <c r="Q35" s="21">
        <f t="shared" si="4"/>
        <v>1.6000483568373771E-2</v>
      </c>
      <c r="R35" s="21">
        <f t="shared" si="5"/>
        <v>0.16814543791204714</v>
      </c>
    </row>
    <row r="36" spans="1:18">
      <c r="A36" s="17" t="s">
        <v>64</v>
      </c>
      <c r="B36" s="1">
        <v>6758</v>
      </c>
      <c r="C36" s="1">
        <v>1439</v>
      </c>
      <c r="D36" s="1">
        <v>1796</v>
      </c>
      <c r="E36" s="1">
        <v>26</v>
      </c>
      <c r="F36" s="1">
        <v>3497</v>
      </c>
      <c r="G36" s="17">
        <f>'PIB IBGE'!R36</f>
        <v>439349.78158279101</v>
      </c>
      <c r="H36" s="17">
        <f>'PIB IBGE'!U36</f>
        <v>71784.870827864594</v>
      </c>
      <c r="I36" s="17">
        <f>'PIB IBGE'!V36</f>
        <v>5204.0402489196103</v>
      </c>
      <c r="J36" s="18">
        <f t="shared" si="0"/>
        <v>0.16338888474976393</v>
      </c>
      <c r="K36" s="18">
        <f t="shared" si="1"/>
        <v>1.184486818263949E-2</v>
      </c>
      <c r="L36" s="20"/>
      <c r="M36" s="20"/>
      <c r="N36" s="21">
        <f t="shared" si="2"/>
        <v>1.5381821690348385E-2</v>
      </c>
      <c r="O36" s="18">
        <f t="shared" si="3"/>
        <v>0.16338888474976393</v>
      </c>
      <c r="P36" s="18"/>
      <c r="Q36" s="21">
        <f t="shared" si="4"/>
        <v>1.5381821690348385E-2</v>
      </c>
      <c r="R36" s="21">
        <f t="shared" si="5"/>
        <v>0.17523375293240342</v>
      </c>
    </row>
    <row r="37" spans="1:18">
      <c r="A37" s="17" t="s">
        <v>65</v>
      </c>
      <c r="B37" s="1">
        <v>14564</v>
      </c>
      <c r="C37" s="1">
        <v>1574</v>
      </c>
      <c r="D37" s="1">
        <v>8350</v>
      </c>
      <c r="E37" s="1">
        <v>69</v>
      </c>
      <c r="F37" s="1">
        <v>4570</v>
      </c>
      <c r="G37" s="17">
        <f>'PIB IBGE'!R37</f>
        <v>462371.63905695302</v>
      </c>
      <c r="H37" s="17">
        <f>'PIB IBGE'!U37</f>
        <v>74519.222425276501</v>
      </c>
      <c r="I37" s="17">
        <f>'PIB IBGE'!V37</f>
        <v>3021.1178576339198</v>
      </c>
      <c r="J37" s="18">
        <f t="shared" si="0"/>
        <v>0.16116737301895268</v>
      </c>
      <c r="K37" s="18">
        <f t="shared" si="1"/>
        <v>6.533960136040678E-3</v>
      </c>
      <c r="L37" s="20"/>
      <c r="M37" s="20"/>
      <c r="N37" s="21">
        <f t="shared" si="2"/>
        <v>3.1498471726562942E-2</v>
      </c>
      <c r="O37" s="18">
        <f t="shared" si="3"/>
        <v>0.16116737301895268</v>
      </c>
      <c r="P37" s="18"/>
      <c r="Q37" s="21">
        <f t="shared" si="4"/>
        <v>3.1498471726562942E-2</v>
      </c>
      <c r="R37" s="21">
        <f t="shared" si="5"/>
        <v>0.16770133315499336</v>
      </c>
    </row>
    <row r="38" spans="1:18">
      <c r="A38" s="17" t="s">
        <v>66</v>
      </c>
      <c r="B38" s="1">
        <v>8508</v>
      </c>
      <c r="C38" s="1">
        <v>1570</v>
      </c>
      <c r="D38" s="1">
        <v>4306</v>
      </c>
      <c r="E38">
        <v>37</v>
      </c>
      <c r="F38" s="1">
        <v>2595</v>
      </c>
      <c r="G38" s="17">
        <f>'PIB IBGE'!R38</f>
        <v>444783.48816083599</v>
      </c>
      <c r="H38" s="17">
        <f>'PIB IBGE'!U38</f>
        <v>76797.436703896397</v>
      </c>
      <c r="I38" s="17">
        <f>'PIB IBGE'!V38</f>
        <v>5596.0365213068899</v>
      </c>
      <c r="J38" s="18">
        <f t="shared" si="0"/>
        <v>0.17266251726531281</v>
      </c>
      <c r="K38" s="18">
        <f t="shared" si="1"/>
        <v>1.25814844081697E-2</v>
      </c>
      <c r="L38" s="20"/>
      <c r="M38" s="20"/>
      <c r="N38" s="21">
        <f t="shared" si="2"/>
        <v>1.9128407925348756E-2</v>
      </c>
      <c r="O38" s="18">
        <f t="shared" si="3"/>
        <v>0.17266251726531281</v>
      </c>
      <c r="P38" s="18"/>
      <c r="Q38" s="21">
        <f t="shared" si="4"/>
        <v>1.9128407925348756E-2</v>
      </c>
      <c r="R38" s="21">
        <f t="shared" si="5"/>
        <v>0.18524400167348251</v>
      </c>
    </row>
    <row r="39" spans="1:18">
      <c r="A39" s="17" t="s">
        <v>67</v>
      </c>
      <c r="B39" s="1">
        <f>'Desembolsos BNDES'!B115-'Desembolsos BNDES'!B112</f>
        <v>9500</v>
      </c>
      <c r="C39" s="1">
        <f>'Desembolsos BNDES'!C115-'Desembolsos BNDES'!C112</f>
        <v>1625</v>
      </c>
      <c r="D39" s="1">
        <f>'Desembolsos BNDES'!D115-'Desembolsos BNDES'!D112</f>
        <v>3037</v>
      </c>
      <c r="E39" s="1">
        <f>'Desembolsos BNDES'!E115-'Desembolsos BNDES'!E112</f>
        <v>120</v>
      </c>
      <c r="F39" s="1">
        <f>'Desembolsos BNDES'!F115-'Desembolsos BNDES'!F112</f>
        <v>4717</v>
      </c>
      <c r="G39" s="17">
        <f>'PIB IBGE'!R39</f>
        <v>481794.96050372499</v>
      </c>
      <c r="H39" s="17">
        <f>'PIB IBGE'!U39</f>
        <v>83337.299809878095</v>
      </c>
      <c r="I39" s="17">
        <f>'PIB IBGE'!V39</f>
        <v>9433.3032799207704</v>
      </c>
      <c r="J39" s="18">
        <f t="shared" si="0"/>
        <v>0.17297254359561484</v>
      </c>
      <c r="K39" s="18">
        <f t="shared" si="1"/>
        <v>1.9579497614624464E-2</v>
      </c>
      <c r="L39" s="20"/>
      <c r="M39" s="20"/>
      <c r="N39" s="21">
        <f t="shared" si="2"/>
        <v>1.9717931441349212E-2</v>
      </c>
      <c r="O39" s="18">
        <f t="shared" si="3"/>
        <v>0.17297254359561484</v>
      </c>
      <c r="P39" s="18"/>
      <c r="Q39" s="21">
        <f t="shared" si="4"/>
        <v>1.9717931441349212E-2</v>
      </c>
      <c r="R39" s="21">
        <f t="shared" si="5"/>
        <v>0.19255204121023931</v>
      </c>
    </row>
    <row r="40" spans="1:18">
      <c r="A40" s="17" t="s">
        <v>68</v>
      </c>
      <c r="B40" s="1">
        <f>'Desembolsos BNDES'!B118-'Desembolsos BNDES'!B115</f>
        <v>9736</v>
      </c>
      <c r="C40" s="1">
        <f>'Desembolsos BNDES'!C118-'Desembolsos BNDES'!C115</f>
        <v>1839</v>
      </c>
      <c r="D40" s="1">
        <f>'Desembolsos BNDES'!D118-'Desembolsos BNDES'!D115</f>
        <v>2227</v>
      </c>
      <c r="E40" s="1">
        <f>'Desembolsos BNDES'!E118-'Desembolsos BNDES'!E115</f>
        <v>37</v>
      </c>
      <c r="F40" s="1">
        <f>'Desembolsos BNDES'!F118-'Desembolsos BNDES'!F115</f>
        <v>5635</v>
      </c>
      <c r="G40" s="17">
        <f>'PIB IBGE'!R40</f>
        <v>505252.3183942</v>
      </c>
      <c r="H40" s="17">
        <f>'PIB IBGE'!U40</f>
        <v>90684.394326577007</v>
      </c>
      <c r="I40" s="17">
        <f>'PIB IBGE'!V40</f>
        <v>1330.15043735471</v>
      </c>
      <c r="J40" s="18">
        <f t="shared" si="0"/>
        <v>0.17948338092696223</v>
      </c>
      <c r="K40" s="18">
        <f t="shared" si="1"/>
        <v>2.6326458858857149E-3</v>
      </c>
      <c r="L40" s="20"/>
      <c r="M40" s="20"/>
      <c r="N40" s="21">
        <f t="shared" si="2"/>
        <v>1.9269580060400499E-2</v>
      </c>
      <c r="O40" s="18">
        <f t="shared" si="3"/>
        <v>0.17948338092696223</v>
      </c>
      <c r="P40" s="18"/>
      <c r="Q40" s="21">
        <f t="shared" si="4"/>
        <v>1.9269580060400499E-2</v>
      </c>
      <c r="R40" s="21">
        <f t="shared" si="5"/>
        <v>0.18211602681284794</v>
      </c>
    </row>
    <row r="41" spans="1:18">
      <c r="A41" s="17" t="s">
        <v>69</v>
      </c>
      <c r="B41" s="1">
        <f>'Desembolsos BNDES'!B121-'Desembolsos BNDES'!B118</f>
        <v>12090</v>
      </c>
      <c r="C41" s="1">
        <f>'Desembolsos BNDES'!C121-'Desembolsos BNDES'!C118</f>
        <v>1896</v>
      </c>
      <c r="D41" s="1">
        <f>'Desembolsos BNDES'!D121-'Desembolsos BNDES'!D118</f>
        <v>5969</v>
      </c>
      <c r="E41" s="1">
        <f>'Desembolsos BNDES'!E121-'Desembolsos BNDES'!E118</f>
        <v>49</v>
      </c>
      <c r="F41" s="1">
        <f>'Desembolsos BNDES'!F121-'Desembolsos BNDES'!F118</f>
        <v>4175</v>
      </c>
      <c r="G41" s="17">
        <f>'PIB IBGE'!R41</f>
        <v>525920.44590380101</v>
      </c>
      <c r="H41" s="17">
        <f>'PIB IBGE'!U41</f>
        <v>88267.947123490507</v>
      </c>
      <c r="I41" s="17">
        <f>'PIB IBGE'!V41</f>
        <v>-4763.0442153630902</v>
      </c>
      <c r="J41" s="18">
        <f t="shared" si="0"/>
        <v>0.16783516938916668</v>
      </c>
      <c r="K41" s="18">
        <f t="shared" si="1"/>
        <v>-9.0565868896344912E-3</v>
      </c>
      <c r="L41" s="20"/>
      <c r="M41" s="20"/>
      <c r="N41" s="21">
        <f t="shared" si="2"/>
        <v>2.2988267701255047E-2</v>
      </c>
      <c r="O41" s="18">
        <f t="shared" si="3"/>
        <v>0.16783516938916668</v>
      </c>
      <c r="P41" s="18"/>
      <c r="Q41" s="21">
        <f t="shared" si="4"/>
        <v>2.2988267701255047E-2</v>
      </c>
      <c r="R41" s="21">
        <f t="shared" si="5"/>
        <v>0.15877858249953219</v>
      </c>
    </row>
    <row r="42" spans="1:18">
      <c r="A42" s="17" t="s">
        <v>70</v>
      </c>
      <c r="B42" s="1">
        <v>9463</v>
      </c>
      <c r="C42" s="1">
        <v>1216</v>
      </c>
      <c r="D42" s="1">
        <v>4841</v>
      </c>
      <c r="E42">
        <v>26</v>
      </c>
      <c r="F42" s="1">
        <v>3380</v>
      </c>
      <c r="G42" s="17">
        <f>'PIB IBGE'!R42</f>
        <v>499710.361274736</v>
      </c>
      <c r="H42" s="17">
        <f>'PIB IBGE'!U42</f>
        <v>85393.5952105904</v>
      </c>
      <c r="I42" s="17">
        <f>'PIB IBGE'!V42</f>
        <v>773.339880825617</v>
      </c>
      <c r="J42" s="18">
        <f t="shared" si="0"/>
        <v>0.17088618093240179</v>
      </c>
      <c r="K42" s="18">
        <f t="shared" si="1"/>
        <v>1.5475762376686885E-3</v>
      </c>
      <c r="L42" s="20"/>
      <c r="M42" s="20"/>
      <c r="N42" s="21">
        <f t="shared" si="2"/>
        <v>1.8936969759563046E-2</v>
      </c>
      <c r="O42" s="18">
        <f t="shared" si="3"/>
        <v>0.17088618093240179</v>
      </c>
      <c r="P42" s="18"/>
      <c r="Q42" s="21">
        <f t="shared" si="4"/>
        <v>1.8936969759563046E-2</v>
      </c>
      <c r="R42" s="21">
        <f t="shared" si="5"/>
        <v>0.17243375717007048</v>
      </c>
    </row>
    <row r="43" spans="1:18">
      <c r="A43" s="17" t="s">
        <v>71</v>
      </c>
      <c r="B43" s="1">
        <f>'Desembolsos BNDES'!B127-'Desembolsos BNDES'!B124</f>
        <v>10510</v>
      </c>
      <c r="C43" s="1">
        <f>'Desembolsos BNDES'!C127-'Desembolsos BNDES'!C124</f>
        <v>1004</v>
      </c>
      <c r="D43" s="1">
        <f>'Desembolsos BNDES'!D127-'Desembolsos BNDES'!D124</f>
        <v>5480</v>
      </c>
      <c r="E43" s="1">
        <f>'Desembolsos BNDES'!E127-'Desembolsos BNDES'!E124</f>
        <v>73</v>
      </c>
      <c r="F43" s="1">
        <f>'Desembolsos BNDES'!F127-'Desembolsos BNDES'!F124</f>
        <v>3954</v>
      </c>
      <c r="G43" s="17">
        <f>'PIB IBGE'!R43</f>
        <v>535557.41623310104</v>
      </c>
      <c r="H43" s="17">
        <f>'PIB IBGE'!U43</f>
        <v>92729.2022463217</v>
      </c>
      <c r="I43" s="17">
        <f>'PIB IBGE'!V43</f>
        <v>7349.1849854295397</v>
      </c>
      <c r="J43" s="18">
        <f t="shared" si="0"/>
        <v>0.17314521176560715</v>
      </c>
      <c r="K43" s="18">
        <f t="shared" si="1"/>
        <v>1.3722496902611859E-2</v>
      </c>
      <c r="L43" s="20"/>
      <c r="M43" s="20"/>
      <c r="N43" s="21">
        <f t="shared" si="2"/>
        <v>1.9624413146816604E-2</v>
      </c>
      <c r="O43" s="18">
        <f t="shared" si="3"/>
        <v>0.17314521176560715</v>
      </c>
      <c r="P43" s="18"/>
      <c r="Q43" s="21">
        <f t="shared" si="4"/>
        <v>1.9624413146816604E-2</v>
      </c>
      <c r="R43" s="21">
        <f t="shared" si="5"/>
        <v>0.186867708668219</v>
      </c>
    </row>
    <row r="44" spans="1:18">
      <c r="A44" s="17" t="s">
        <v>72</v>
      </c>
      <c r="B44" s="1">
        <f>'Desembolsos BNDES'!B130-'Desembolsos BNDES'!B127</f>
        <v>11173</v>
      </c>
      <c r="C44" s="1">
        <f>'Desembolsos BNDES'!C130-'Desembolsos BNDES'!C127</f>
        <v>742</v>
      </c>
      <c r="D44" s="1">
        <f>'Desembolsos BNDES'!D130-'Desembolsos BNDES'!D127</f>
        <v>4420</v>
      </c>
      <c r="E44" s="1">
        <f>'Desembolsos BNDES'!E130-'Desembolsos BNDES'!E127</f>
        <v>132</v>
      </c>
      <c r="F44" s="1">
        <f>'Desembolsos BNDES'!F130-'Desembolsos BNDES'!F127</f>
        <v>5878</v>
      </c>
      <c r="G44" s="17">
        <f>'PIB IBGE'!R44</f>
        <v>552859.15439675795</v>
      </c>
      <c r="H44" s="17">
        <f>'PIB IBGE'!U44</f>
        <v>96633.964373925293</v>
      </c>
      <c r="I44" s="17">
        <f>'PIB IBGE'!V44</f>
        <v>1882.14808590448</v>
      </c>
      <c r="J44" s="18">
        <f t="shared" si="0"/>
        <v>0.17478948047693207</v>
      </c>
      <c r="K44" s="18">
        <f t="shared" si="1"/>
        <v>3.4043898358853278E-3</v>
      </c>
      <c r="L44" s="20"/>
      <c r="M44" s="20"/>
      <c r="N44" s="21">
        <f t="shared" si="2"/>
        <v>2.0209487192431881E-2</v>
      </c>
      <c r="O44" s="18">
        <f t="shared" si="3"/>
        <v>0.17478948047693207</v>
      </c>
      <c r="P44" s="18"/>
      <c r="Q44" s="21">
        <f t="shared" si="4"/>
        <v>2.0209487192431881E-2</v>
      </c>
      <c r="R44" s="21">
        <f t="shared" si="5"/>
        <v>0.17819387031281742</v>
      </c>
    </row>
    <row r="45" spans="1:18">
      <c r="A45" s="17" t="s">
        <v>73</v>
      </c>
      <c r="B45" s="1">
        <f>'Desembolsos BNDES'!B133-'Desembolsos BNDES'!B130</f>
        <v>15834</v>
      </c>
      <c r="C45" s="1">
        <f>'Desembolsos BNDES'!C133-'Desembolsos BNDES'!C130</f>
        <v>1097</v>
      </c>
      <c r="D45" s="1">
        <f>'Desembolsos BNDES'!D133-'Desembolsos BNDES'!D130</f>
        <v>8363</v>
      </c>
      <c r="E45" s="1">
        <f>'Desembolsos BNDES'!E133-'Desembolsos BNDES'!E130</f>
        <v>107</v>
      </c>
      <c r="F45" s="1">
        <f>'Desembolsos BNDES'!F133-'Desembolsos BNDES'!F130</f>
        <v>6267</v>
      </c>
      <c r="G45" s="17">
        <f>'PIB IBGE'!R45</f>
        <v>582457.568095405</v>
      </c>
      <c r="H45" s="17">
        <f>'PIB IBGE'!U45</f>
        <v>95462.108169162093</v>
      </c>
      <c r="I45" s="17">
        <f>'PIB IBGE'!V45</f>
        <v>-6777.0129521599602</v>
      </c>
      <c r="J45" s="18">
        <f t="shared" si="0"/>
        <v>0.16389538637349399</v>
      </c>
      <c r="K45" s="18">
        <f t="shared" si="1"/>
        <v>-1.1635204559742115E-2</v>
      </c>
      <c r="L45" s="20"/>
      <c r="M45" s="20"/>
      <c r="N45" s="21">
        <f t="shared" si="2"/>
        <v>2.7184812881350412E-2</v>
      </c>
      <c r="O45" s="18">
        <f t="shared" si="3"/>
        <v>0.16389538637349399</v>
      </c>
      <c r="P45" s="18"/>
      <c r="Q45" s="21">
        <f t="shared" si="4"/>
        <v>2.7184812881350412E-2</v>
      </c>
      <c r="R45" s="21">
        <f t="shared" si="5"/>
        <v>0.15226018181375187</v>
      </c>
    </row>
    <row r="46" spans="1:18">
      <c r="A46" s="17" t="s">
        <v>74</v>
      </c>
      <c r="B46" s="1">
        <v>6772</v>
      </c>
      <c r="C46" s="1">
        <v>1030</v>
      </c>
      <c r="D46" s="1">
        <v>2385</v>
      </c>
      <c r="E46">
        <v>62</v>
      </c>
      <c r="F46" s="1">
        <v>3295</v>
      </c>
      <c r="G46" s="17">
        <f>'PIB IBGE'!R46</f>
        <v>554270.46907474205</v>
      </c>
      <c r="H46" s="17">
        <f>'PIB IBGE'!U46</f>
        <v>96723.074806432604</v>
      </c>
      <c r="I46" s="17">
        <f>'PIB IBGE'!V46</f>
        <v>-1707.01348206958</v>
      </c>
      <c r="J46" s="18">
        <f t="shared" si="0"/>
        <v>0.17450519232586018</v>
      </c>
      <c r="K46" s="18">
        <f t="shared" si="1"/>
        <v>-3.0797482047332262E-3</v>
      </c>
      <c r="L46" s="20"/>
      <c r="M46" s="20"/>
      <c r="N46" s="21">
        <f t="shared" si="2"/>
        <v>1.2217861816280189E-2</v>
      </c>
      <c r="O46" s="18">
        <f t="shared" si="3"/>
        <v>0.17450519232586018</v>
      </c>
      <c r="P46" s="18"/>
      <c r="Q46" s="21">
        <f t="shared" si="4"/>
        <v>1.2217861816280189E-2</v>
      </c>
      <c r="R46" s="21">
        <f t="shared" si="5"/>
        <v>0.17142544412112695</v>
      </c>
    </row>
    <row r="47" spans="1:18">
      <c r="A47" s="17" t="s">
        <v>75</v>
      </c>
      <c r="B47" s="1">
        <f>'Desembolsos BNDES'!B139-'Desembolsos BNDES'!B136</f>
        <v>11478</v>
      </c>
      <c r="C47" s="1">
        <f>'Desembolsos BNDES'!C139-'Desembolsos BNDES'!C136</f>
        <v>730</v>
      </c>
      <c r="D47" s="1">
        <f>'Desembolsos BNDES'!D139-'Desembolsos BNDES'!D136</f>
        <v>6092</v>
      </c>
      <c r="E47" s="1">
        <f>'Desembolsos BNDES'!E139-'Desembolsos BNDES'!E136</f>
        <v>194</v>
      </c>
      <c r="F47" s="1">
        <f>'Desembolsos BNDES'!F139-'Desembolsos BNDES'!F136</f>
        <v>4463</v>
      </c>
      <c r="G47" s="17">
        <f>'PIB IBGE'!R47</f>
        <v>581976.86093497404</v>
      </c>
      <c r="H47" s="17">
        <f>'PIB IBGE'!U47</f>
        <v>100732.555360927</v>
      </c>
      <c r="I47" s="17">
        <f>'PIB IBGE'!V47</f>
        <v>6668.7253951848797</v>
      </c>
      <c r="J47" s="18">
        <f t="shared" si="0"/>
        <v>0.17308687358994868</v>
      </c>
      <c r="K47" s="18">
        <f t="shared" si="1"/>
        <v>1.1458746632076144E-2</v>
      </c>
      <c r="L47" s="20"/>
      <c r="M47" s="20"/>
      <c r="N47" s="21">
        <f t="shared" si="2"/>
        <v>1.9722433605968519E-2</v>
      </c>
      <c r="O47" s="18">
        <f t="shared" si="3"/>
        <v>0.17308687358994868</v>
      </c>
      <c r="P47" s="18"/>
      <c r="Q47" s="21">
        <f t="shared" si="4"/>
        <v>1.9722433605968519E-2</v>
      </c>
      <c r="R47" s="21">
        <f t="shared" si="5"/>
        <v>0.18454562022202481</v>
      </c>
    </row>
    <row r="48" spans="1:18">
      <c r="A48" s="17" t="s">
        <v>76</v>
      </c>
      <c r="B48" s="1">
        <f>'Desembolsos BNDES'!B142-'Desembolsos BNDES'!B139</f>
        <v>12924</v>
      </c>
      <c r="C48" s="1">
        <v>1099</v>
      </c>
      <c r="D48" s="1">
        <v>9604</v>
      </c>
      <c r="E48" s="1">
        <v>1068</v>
      </c>
      <c r="F48" s="1">
        <v>8374</v>
      </c>
      <c r="G48" s="17">
        <f>'PIB IBGE'!R48</f>
        <v>617847.71105668403</v>
      </c>
      <c r="H48" s="17">
        <f>'PIB IBGE'!U48</f>
        <v>108368.109698299</v>
      </c>
      <c r="I48" s="17">
        <f>'PIB IBGE'!V48</f>
        <v>6820.3267068864097</v>
      </c>
      <c r="J48" s="18">
        <f t="shared" si="0"/>
        <v>0.17539614982624227</v>
      </c>
      <c r="K48" s="18">
        <f t="shared" si="1"/>
        <v>1.1038847574949879E-2</v>
      </c>
      <c r="L48" s="20"/>
      <c r="M48" s="20"/>
      <c r="N48" s="21">
        <f t="shared" si="2"/>
        <v>2.0917775964398283E-2</v>
      </c>
      <c r="O48" s="18">
        <f t="shared" si="3"/>
        <v>0.17539614982624227</v>
      </c>
      <c r="P48" s="18"/>
      <c r="Q48" s="21">
        <f t="shared" si="4"/>
        <v>2.0917775964398283E-2</v>
      </c>
      <c r="R48" s="21">
        <f t="shared" si="5"/>
        <v>0.18643499740119215</v>
      </c>
    </row>
    <row r="49" spans="1:18">
      <c r="A49" s="17" t="s">
        <v>77</v>
      </c>
      <c r="B49" s="1">
        <f>'Desembolsos BNDES'!B145-'Desembolsos BNDES'!B142</f>
        <v>20144</v>
      </c>
      <c r="C49" s="1">
        <f>'Desembolsos BNDES'!C145-'Desembolsos BNDES'!C142</f>
        <v>1099</v>
      </c>
      <c r="D49" s="1">
        <f>'Desembolsos BNDES'!D145-'Desembolsos BNDES'!D142</f>
        <v>9604</v>
      </c>
      <c r="E49" s="1">
        <f>'Desembolsos BNDES'!E145-'Desembolsos BNDES'!E142</f>
        <v>1068</v>
      </c>
      <c r="F49" s="1">
        <f>'Desembolsos BNDES'!F145-'Desembolsos BNDES'!F142</f>
        <v>8374</v>
      </c>
      <c r="G49" s="17">
        <f>'PIB IBGE'!R49</f>
        <v>655354.89893360098</v>
      </c>
      <c r="H49" s="17">
        <f>'PIB IBGE'!U49</f>
        <v>108849.81013434099</v>
      </c>
      <c r="I49" s="17">
        <f>'PIB IBGE'!V49</f>
        <v>2823.4413799993599</v>
      </c>
      <c r="J49" s="18">
        <f t="shared" si="0"/>
        <v>0.16609292203577378</v>
      </c>
      <c r="K49" s="18">
        <f t="shared" si="1"/>
        <v>4.3082631786131266E-3</v>
      </c>
      <c r="L49" s="20"/>
      <c r="M49" s="20"/>
      <c r="N49" s="21">
        <f t="shared" si="2"/>
        <v>3.0737543936542606E-2</v>
      </c>
      <c r="O49" s="18">
        <f t="shared" si="3"/>
        <v>0.16609292203577378</v>
      </c>
      <c r="P49" s="18"/>
      <c r="Q49" s="21">
        <f t="shared" si="4"/>
        <v>3.0737543936542606E-2</v>
      </c>
      <c r="R49" s="21">
        <f t="shared" si="5"/>
        <v>0.17040118521438691</v>
      </c>
    </row>
    <row r="50" spans="1:18">
      <c r="A50" s="17" t="s">
        <v>78</v>
      </c>
      <c r="B50" s="1">
        <v>16359</v>
      </c>
      <c r="C50" s="1">
        <v>1267</v>
      </c>
      <c r="D50" s="1">
        <v>7439</v>
      </c>
      <c r="E50">
        <v>134</v>
      </c>
      <c r="F50" s="1">
        <v>7519</v>
      </c>
      <c r="G50" s="17">
        <f>'PIB IBGE'!R50</f>
        <v>631423.00867260003</v>
      </c>
      <c r="H50" s="17">
        <f>'PIB IBGE'!U50</f>
        <v>109266.954238342</v>
      </c>
      <c r="I50" s="17">
        <f>'PIB IBGE'!V50</f>
        <v>13576.1322927976</v>
      </c>
      <c r="J50" s="18">
        <f t="shared" si="0"/>
        <v>0.17304873711847607</v>
      </c>
      <c r="K50" s="18">
        <f t="shared" si="1"/>
        <v>2.1500851420251266E-2</v>
      </c>
      <c r="L50" s="20"/>
      <c r="M50" s="20"/>
      <c r="N50" s="21">
        <f t="shared" si="2"/>
        <v>2.5908146797486004E-2</v>
      </c>
      <c r="O50" s="18">
        <f t="shared" si="3"/>
        <v>0.17304873711847607</v>
      </c>
      <c r="P50" s="18"/>
      <c r="Q50" s="21">
        <f t="shared" si="4"/>
        <v>2.5908146797486004E-2</v>
      </c>
      <c r="R50" s="21">
        <f t="shared" si="5"/>
        <v>0.19454958853872734</v>
      </c>
    </row>
    <row r="51" spans="1:18">
      <c r="A51" s="17" t="s">
        <v>79</v>
      </c>
      <c r="B51" s="1">
        <f>'Desembolsos BNDES'!B163-'Desembolsos BNDES'!B160</f>
        <v>21522</v>
      </c>
      <c r="C51" s="1">
        <f>'Desembolsos BNDES'!C163-'Desembolsos BNDES'!C160</f>
        <v>1574</v>
      </c>
      <c r="D51" s="1">
        <f>'Desembolsos BNDES'!D163-'Desembolsos BNDES'!D160</f>
        <v>7686</v>
      </c>
      <c r="E51" s="1">
        <f>'Desembolsos BNDES'!E163-'Desembolsos BNDES'!E160</f>
        <v>811</v>
      </c>
      <c r="F51" s="1">
        <f>'Desembolsos BNDES'!F163-'Desembolsos BNDES'!F160</f>
        <v>11450</v>
      </c>
      <c r="G51" s="17">
        <f>'PIB IBGE'!R51</f>
        <v>670654.70468450699</v>
      </c>
      <c r="H51" s="17">
        <f>'PIB IBGE'!U51</f>
        <v>119166.97193332099</v>
      </c>
      <c r="I51" s="17">
        <f>'PIB IBGE'!V51</f>
        <v>15015.3998725775</v>
      </c>
      <c r="J51" s="18">
        <f t="shared" si="0"/>
        <v>0.17768752101631818</v>
      </c>
      <c r="K51" s="18">
        <f t="shared" si="1"/>
        <v>2.2389166537855162E-2</v>
      </c>
      <c r="L51" s="20"/>
      <c r="M51" s="20"/>
      <c r="N51" s="21">
        <f t="shared" si="2"/>
        <v>3.2091029630701685E-2</v>
      </c>
      <c r="O51" s="18">
        <f t="shared" si="3"/>
        <v>0.17768752101631818</v>
      </c>
      <c r="P51" s="18"/>
      <c r="Q51" s="21">
        <f t="shared" si="4"/>
        <v>3.2091029630701685E-2</v>
      </c>
      <c r="R51" s="21">
        <f t="shared" si="5"/>
        <v>0.20007668755417335</v>
      </c>
    </row>
    <row r="52" spans="1:18">
      <c r="A52" s="17" t="s">
        <v>80</v>
      </c>
      <c r="B52" s="1">
        <f>'Desembolsos BNDES'!B154-'Desembolsos BNDES'!B151</f>
        <v>17091</v>
      </c>
      <c r="C52" s="1">
        <v>1537</v>
      </c>
      <c r="D52" s="1">
        <v>7677</v>
      </c>
      <c r="E52" s="1">
        <v>332</v>
      </c>
      <c r="F52" s="1">
        <v>13545</v>
      </c>
      <c r="G52" s="17">
        <f>'PIB IBGE'!R52</f>
        <v>691845.91829395399</v>
      </c>
      <c r="H52" s="17">
        <f>'PIB IBGE'!U52</f>
        <v>129920.684179344</v>
      </c>
      <c r="I52" s="17">
        <f>'PIB IBGE'!V52</f>
        <v>16545.579257175501</v>
      </c>
      <c r="J52" s="18">
        <f t="shared" si="0"/>
        <v>0.18778846668593457</v>
      </c>
      <c r="K52" s="18">
        <f t="shared" si="1"/>
        <v>2.3915121589465755E-2</v>
      </c>
      <c r="L52" s="20"/>
      <c r="M52" s="20"/>
      <c r="N52" s="21">
        <f t="shared" si="2"/>
        <v>2.4703477390088921E-2</v>
      </c>
      <c r="O52" s="18">
        <f t="shared" si="3"/>
        <v>0.18778846668593457</v>
      </c>
      <c r="P52" s="18"/>
      <c r="Q52" s="21">
        <f t="shared" si="4"/>
        <v>2.4703477390088921E-2</v>
      </c>
      <c r="R52" s="21">
        <f t="shared" si="5"/>
        <v>0.21170358827540034</v>
      </c>
    </row>
    <row r="53" spans="1:18">
      <c r="A53" s="17" t="s">
        <v>81</v>
      </c>
      <c r="B53" s="1">
        <f>'Desembolsos BNDES'!B157-'Desembolsos BNDES'!B154</f>
        <v>23092</v>
      </c>
      <c r="C53" s="1">
        <f>'Desembolsos BNDES'!C157-'Desembolsos BNDES'!C154</f>
        <v>1537</v>
      </c>
      <c r="D53" s="1">
        <f>'Desembolsos BNDES'!D157-'Desembolsos BNDES'!D154</f>
        <v>7677</v>
      </c>
      <c r="E53" s="1">
        <f>'Desembolsos BNDES'!E157-'Desembolsos BNDES'!E154</f>
        <v>332</v>
      </c>
      <c r="F53" s="1">
        <f>'Desembolsos BNDES'!F157-'Desembolsos BNDES'!F154</f>
        <v>13545</v>
      </c>
      <c r="G53" s="17">
        <f>'PIB IBGE'!R53</f>
        <v>726339.29834893905</v>
      </c>
      <c r="H53" s="17">
        <f>'PIB IBGE'!U53</f>
        <v>131177.41964899201</v>
      </c>
      <c r="I53" s="17">
        <f>'PIB IBGE'!V53</f>
        <v>4468.6285774482403</v>
      </c>
      <c r="J53" s="18">
        <f t="shared" si="0"/>
        <v>0.18060074671324386</v>
      </c>
      <c r="K53" s="18">
        <f t="shared" si="1"/>
        <v>6.1522605036048545E-3</v>
      </c>
      <c r="L53" s="20"/>
      <c r="M53" s="20"/>
      <c r="N53" s="21">
        <f t="shared" si="2"/>
        <v>3.1792304302536066E-2</v>
      </c>
      <c r="O53" s="18">
        <f t="shared" si="3"/>
        <v>0.18060074671324386</v>
      </c>
      <c r="P53" s="18"/>
      <c r="Q53" s="21">
        <f t="shared" si="4"/>
        <v>3.1792304302536066E-2</v>
      </c>
      <c r="R53" s="21">
        <f t="shared" si="5"/>
        <v>0.1867530072168487</v>
      </c>
    </row>
    <row r="54" spans="1:18">
      <c r="A54" s="17" t="s">
        <v>82</v>
      </c>
      <c r="B54" s="1">
        <v>16359</v>
      </c>
      <c r="C54" s="1">
        <v>1267</v>
      </c>
      <c r="D54" s="1">
        <v>7439</v>
      </c>
      <c r="E54">
        <v>134</v>
      </c>
      <c r="F54" s="1">
        <v>7519</v>
      </c>
      <c r="G54" s="17">
        <f>'PIB IBGE'!R54</f>
        <v>712055.23342202697</v>
      </c>
      <c r="H54" s="17">
        <f>'PIB IBGE'!U54</f>
        <v>132371.399836939</v>
      </c>
      <c r="I54" s="17">
        <f>'PIB IBGE'!V54</f>
        <v>23503.7106507875</v>
      </c>
      <c r="J54" s="18">
        <f t="shared" si="0"/>
        <v>0.18590046617701633</v>
      </c>
      <c r="K54" s="18">
        <f t="shared" si="1"/>
        <v>3.3008268948227955E-2</v>
      </c>
      <c r="L54" s="20"/>
      <c r="M54" s="20"/>
      <c r="N54" s="21">
        <f t="shared" si="2"/>
        <v>2.2974341360263845E-2</v>
      </c>
      <c r="O54" s="18">
        <f t="shared" si="3"/>
        <v>0.18590046617701633</v>
      </c>
      <c r="P54" s="18"/>
      <c r="Q54" s="21">
        <f t="shared" si="4"/>
        <v>2.2974341360263845E-2</v>
      </c>
      <c r="R54" s="21">
        <f t="shared" si="5"/>
        <v>0.21890873512524428</v>
      </c>
    </row>
    <row r="55" spans="1:18">
      <c r="A55" s="17" t="s">
        <v>83</v>
      </c>
      <c r="B55" s="1">
        <f>'Desembolsos BNDES'!B163-'Desembolsos BNDES'!B160</f>
        <v>21522</v>
      </c>
      <c r="C55" s="1">
        <f>'Desembolsos BNDES'!C163-'Desembolsos BNDES'!C160</f>
        <v>1574</v>
      </c>
      <c r="D55" s="1">
        <f>'Desembolsos BNDES'!D163-'Desembolsos BNDES'!D160</f>
        <v>7686</v>
      </c>
      <c r="E55" s="1">
        <f>'Desembolsos BNDES'!E163-'Desembolsos BNDES'!E160</f>
        <v>811</v>
      </c>
      <c r="F55" s="1">
        <f>'Desembolsos BNDES'!F163-'Desembolsos BNDES'!F160</f>
        <v>11450</v>
      </c>
      <c r="G55" s="17">
        <f>'PIB IBGE'!R55</f>
        <v>769525.17550859402</v>
      </c>
      <c r="H55" s="17">
        <f>'PIB IBGE'!U55</f>
        <v>147732.452854665</v>
      </c>
      <c r="I55" s="17">
        <f>'PIB IBGE'!V55</f>
        <v>25908.972118408601</v>
      </c>
      <c r="J55" s="18">
        <f t="shared" si="0"/>
        <v>0.19197871305123418</v>
      </c>
      <c r="K55" s="18">
        <f t="shared" si="1"/>
        <v>3.3668777764528444E-2</v>
      </c>
      <c r="L55" s="20"/>
      <c r="M55" s="20"/>
      <c r="N55" s="21">
        <f t="shared" si="2"/>
        <v>2.796789589863086E-2</v>
      </c>
      <c r="O55" s="18">
        <f t="shared" si="3"/>
        <v>0.19197871305123418</v>
      </c>
      <c r="P55" s="18"/>
      <c r="Q55" s="21">
        <f t="shared" si="4"/>
        <v>2.796789589863086E-2</v>
      </c>
      <c r="R55" s="21">
        <f t="shared" si="5"/>
        <v>0.22564749081576263</v>
      </c>
    </row>
    <row r="56" spans="1:18">
      <c r="A56" s="17" t="s">
        <v>84</v>
      </c>
      <c r="B56" s="1">
        <f>'Desembolsos BNDES'!B166-'Desembolsos BNDES'!B163</f>
        <v>22106</v>
      </c>
      <c r="C56" s="1">
        <f>'Desembolsos BNDES'!C166-'Desembolsos BNDES'!C163</f>
        <v>1033</v>
      </c>
      <c r="D56" s="1">
        <f>'Desembolsos BNDES'!D166-'Desembolsos BNDES'!D163</f>
        <v>7583</v>
      </c>
      <c r="E56" s="1">
        <f>'Desembolsos BNDES'!E166-'Desembolsos BNDES'!E163</f>
        <v>1090</v>
      </c>
      <c r="F56" s="1">
        <f>'Desembolsos BNDES'!F166-'Desembolsos BNDES'!F163</f>
        <v>12401</v>
      </c>
      <c r="G56" s="17">
        <f>'PIB IBGE'!R56</f>
        <v>812602.59924996004</v>
      </c>
      <c r="H56" s="17">
        <f>'PIB IBGE'!U56</f>
        <v>168885.98307790299</v>
      </c>
      <c r="I56" s="17">
        <f>'PIB IBGE'!V56</f>
        <v>17306.768091592301</v>
      </c>
      <c r="J56" s="18">
        <f t="shared" si="0"/>
        <v>0.20783342710666489</v>
      </c>
      <c r="K56" s="18">
        <f t="shared" si="1"/>
        <v>2.1297948231480693E-2</v>
      </c>
      <c r="L56" s="20"/>
      <c r="M56" s="20"/>
      <c r="N56" s="21">
        <f t="shared" si="2"/>
        <v>2.7203949409470324E-2</v>
      </c>
      <c r="O56" s="18">
        <f t="shared" si="3"/>
        <v>0.20783342710666489</v>
      </c>
      <c r="P56" s="18"/>
      <c r="Q56" s="21">
        <f t="shared" si="4"/>
        <v>2.7203949409470324E-2</v>
      </c>
      <c r="R56" s="21">
        <f t="shared" si="5"/>
        <v>0.22913137533814559</v>
      </c>
    </row>
    <row r="57" spans="1:18">
      <c r="A57" s="17" t="s">
        <v>85</v>
      </c>
      <c r="B57" s="1">
        <f>'Desembolsos BNDES'!B169-'Desembolsos BNDES'!B166</f>
        <v>30891</v>
      </c>
      <c r="C57" s="1">
        <f>'Desembolsos BNDES'!C169-'Desembolsos BNDES'!C166</f>
        <v>1720</v>
      </c>
      <c r="D57" s="1">
        <f>'Desembolsos BNDES'!D169-'Desembolsos BNDES'!D166</f>
        <v>13002</v>
      </c>
      <c r="E57" s="1">
        <f>'Desembolsos BNDES'!E169-'Desembolsos BNDES'!E166</f>
        <v>1276</v>
      </c>
      <c r="F57" s="1">
        <f>'Desembolsos BNDES'!F169-'Desembolsos BNDES'!F166</f>
        <v>14892</v>
      </c>
      <c r="G57" s="17">
        <f>'PIB IBGE'!R57</f>
        <v>815620.09181942197</v>
      </c>
      <c r="H57" s="17">
        <f>'PIB IBGE'!U57</f>
        <v>153855.74423049201</v>
      </c>
      <c r="I57" s="17">
        <f>'PIB IBGE'!V57</f>
        <v>2755.2091392112502</v>
      </c>
      <c r="J57" s="18">
        <f t="shared" si="0"/>
        <v>0.1886365303817891</v>
      </c>
      <c r="K57" s="18">
        <f t="shared" si="1"/>
        <v>3.3780545217628757E-3</v>
      </c>
      <c r="L57" s="20"/>
      <c r="M57" s="20"/>
      <c r="N57" s="21">
        <f t="shared" si="2"/>
        <v>3.7874250904107516E-2</v>
      </c>
      <c r="O57" s="18">
        <f t="shared" si="3"/>
        <v>0.1886365303817891</v>
      </c>
      <c r="P57" s="18"/>
      <c r="Q57" s="21">
        <f t="shared" si="4"/>
        <v>3.7874250904107516E-2</v>
      </c>
      <c r="R57" s="21">
        <f t="shared" si="5"/>
        <v>0.19201458490355197</v>
      </c>
    </row>
    <row r="58" spans="1:18">
      <c r="A58" s="17" t="s">
        <v>86</v>
      </c>
      <c r="B58" s="1">
        <v>17893</v>
      </c>
      <c r="C58" s="1">
        <v>17893</v>
      </c>
      <c r="D58" s="1">
        <v>17893</v>
      </c>
      <c r="E58" s="1">
        <v>17893</v>
      </c>
      <c r="F58" s="1">
        <v>17893</v>
      </c>
      <c r="G58" s="17">
        <f>'PIB IBGE'!R58</f>
        <v>756127.237203595</v>
      </c>
      <c r="H58" s="17">
        <f>'PIB IBGE'!U58</f>
        <v>134944.97924223301</v>
      </c>
      <c r="I58" s="17">
        <f>'PIB IBGE'!V58</f>
        <v>2750.0171485614001</v>
      </c>
      <c r="J58" s="18">
        <f t="shared" si="0"/>
        <v>0.17846861295633726</v>
      </c>
      <c r="K58" s="18">
        <f t="shared" si="1"/>
        <v>3.6369767061055227E-3</v>
      </c>
      <c r="L58" s="20"/>
      <c r="M58" s="20"/>
      <c r="N58" s="21">
        <f t="shared" si="2"/>
        <v>2.3664006690427061E-2</v>
      </c>
      <c r="O58" s="18">
        <f t="shared" si="3"/>
        <v>0.17846861295633726</v>
      </c>
      <c r="P58" s="18"/>
      <c r="Q58" s="21">
        <f t="shared" si="4"/>
        <v>2.3664006690427061E-2</v>
      </c>
      <c r="R58" s="21">
        <f t="shared" si="5"/>
        <v>0.18210558966244278</v>
      </c>
    </row>
    <row r="59" spans="1:18">
      <c r="A59" s="17" t="s">
        <v>87</v>
      </c>
      <c r="B59" s="1">
        <f>'Desembolsos BNDES'!B175-'Desembolsos BNDES'!B172</f>
        <v>23987</v>
      </c>
      <c r="C59" s="1">
        <f>'Desembolsos BNDES'!C175-'Desembolsos BNDES'!C172</f>
        <v>1985</v>
      </c>
      <c r="D59" s="1">
        <f>'Desembolsos BNDES'!D175-'Desembolsos BNDES'!D172</f>
        <v>7697</v>
      </c>
      <c r="E59" s="1">
        <f>'Desembolsos BNDES'!E175-'Desembolsos BNDES'!E172</f>
        <v>1682</v>
      </c>
      <c r="F59" s="1">
        <f>'Desembolsos BNDES'!F175-'Desembolsos BNDES'!F172</f>
        <v>12621</v>
      </c>
      <c r="G59" s="17">
        <f>'PIB IBGE'!R59</f>
        <v>803577.68713344005</v>
      </c>
      <c r="H59" s="17">
        <f>'PIB IBGE'!U59</f>
        <v>147361.915724625</v>
      </c>
      <c r="I59" s="17">
        <f>'PIB IBGE'!V59</f>
        <v>-3905.4481298256701</v>
      </c>
      <c r="J59" s="18">
        <f t="shared" si="0"/>
        <v>0.18338228908557841</v>
      </c>
      <c r="K59" s="18">
        <f t="shared" si="1"/>
        <v>-4.8600753758573957E-3</v>
      </c>
      <c r="L59" s="20"/>
      <c r="M59" s="20"/>
      <c r="N59" s="21">
        <f t="shared" si="2"/>
        <v>2.9850256402175066E-2</v>
      </c>
      <c r="O59" s="18">
        <f t="shared" si="3"/>
        <v>0.18338228908557841</v>
      </c>
      <c r="P59" s="18"/>
      <c r="Q59" s="21">
        <f t="shared" si="4"/>
        <v>2.9850256402175066E-2</v>
      </c>
      <c r="R59" s="21">
        <f t="shared" si="5"/>
        <v>0.17852221370972102</v>
      </c>
    </row>
    <row r="60" spans="1:18">
      <c r="A60" s="17" t="s">
        <v>88</v>
      </c>
      <c r="B60" s="1">
        <f>'Desembolsos BNDES'!B178-'Desembolsos BNDES'!B175</f>
        <v>53921</v>
      </c>
      <c r="C60" s="1">
        <f>'Desembolsos BNDES'!C178-'Desembolsos BNDES'!C175</f>
        <v>1693</v>
      </c>
      <c r="D60" s="1">
        <f>'Desembolsos BNDES'!D178-'Desembolsos BNDES'!D175</f>
        <v>31473</v>
      </c>
      <c r="E60" s="1">
        <f>'Desembolsos BNDES'!E178-'Desembolsos BNDES'!E175</f>
        <v>84</v>
      </c>
      <c r="F60" s="1">
        <f>'Desembolsos BNDES'!F178-'Desembolsos BNDES'!F175</f>
        <v>20673</v>
      </c>
      <c r="G60" s="17">
        <f>'PIB IBGE'!R60</f>
        <v>852843.27346898406</v>
      </c>
      <c r="H60" s="17">
        <f>'PIB IBGE'!U60</f>
        <v>172381.653182009</v>
      </c>
      <c r="I60" s="17">
        <f>'PIB IBGE'!V60</f>
        <v>-8449.7402784245496</v>
      </c>
      <c r="J60" s="18">
        <f t="shared" si="0"/>
        <v>0.20212582844305932</v>
      </c>
      <c r="K60" s="18">
        <f t="shared" si="1"/>
        <v>-9.9077292877679558E-3</v>
      </c>
      <c r="L60" s="20"/>
      <c r="M60" s="20"/>
      <c r="N60" s="21">
        <f t="shared" si="2"/>
        <v>6.3224981280175369E-2</v>
      </c>
      <c r="O60" s="18">
        <f t="shared" si="3"/>
        <v>0.20212582844305932</v>
      </c>
      <c r="P60" s="18"/>
      <c r="Q60" s="21">
        <f t="shared" si="4"/>
        <v>6.3224981280175369E-2</v>
      </c>
      <c r="R60" s="21">
        <f t="shared" si="5"/>
        <v>0.19221809915529137</v>
      </c>
    </row>
    <row r="61" spans="1:18">
      <c r="A61" s="17" t="s">
        <v>89</v>
      </c>
      <c r="B61" s="1">
        <f>'Desembolsos BNDES'!B181-'Desembolsos BNDES'!B178</f>
        <v>40555</v>
      </c>
      <c r="C61" s="1">
        <f>'Desembolsos BNDES'!C181-'Desembolsos BNDES'!C178</f>
        <v>2030</v>
      </c>
      <c r="D61" s="1">
        <f>'Desembolsos BNDES'!D181-'Desembolsos BNDES'!D178</f>
        <v>13419</v>
      </c>
      <c r="E61" s="1">
        <f>'Desembolsos BNDES'!E181-'Desembolsos BNDES'!E178</f>
        <v>1293</v>
      </c>
      <c r="F61" s="1">
        <f>'Desembolsos BNDES'!F181-'Desembolsos BNDES'!F178</f>
        <v>23812</v>
      </c>
      <c r="G61" s="17">
        <f>'PIB IBGE'!R61</f>
        <v>920491.15219398204</v>
      </c>
      <c r="H61" s="17">
        <f>'PIB IBGE'!U61</f>
        <v>181987.23185113299</v>
      </c>
      <c r="I61" s="17">
        <f>'PIB IBGE'!V61</f>
        <v>-588.02874031502904</v>
      </c>
      <c r="J61" s="18">
        <f t="shared" si="0"/>
        <v>0.19770666064238437</v>
      </c>
      <c r="K61" s="18">
        <f t="shared" si="1"/>
        <v>-6.388206327822577E-4</v>
      </c>
      <c r="L61" s="20"/>
      <c r="M61" s="20"/>
      <c r="N61" s="21">
        <f t="shared" si="2"/>
        <v>4.4058000887175867E-2</v>
      </c>
      <c r="O61" s="18">
        <f t="shared" si="3"/>
        <v>0.19770666064238437</v>
      </c>
      <c r="P61" s="18"/>
      <c r="Q61" s="21">
        <f t="shared" si="4"/>
        <v>4.4058000887175867E-2</v>
      </c>
      <c r="R61" s="21">
        <f t="shared" si="5"/>
        <v>0.19706784000960212</v>
      </c>
    </row>
    <row r="62" spans="1:18">
      <c r="A62" s="17" t="s">
        <v>90</v>
      </c>
      <c r="B62" s="1">
        <f>'Desembolsos BNDES'!B184</f>
        <v>25462</v>
      </c>
      <c r="C62" s="1">
        <f>'Desembolsos BNDES'!C184</f>
        <v>2642</v>
      </c>
      <c r="D62" s="1">
        <f>'Desembolsos BNDES'!D184</f>
        <v>7589</v>
      </c>
      <c r="E62" s="1">
        <f>'Desembolsos BNDES'!E184</f>
        <v>223</v>
      </c>
      <c r="F62" s="1">
        <f>'Desembolsos BNDES'!F184</f>
        <v>15009</v>
      </c>
      <c r="G62" s="17">
        <f>'PIB IBGE'!R62</f>
        <v>886396.41427174199</v>
      </c>
      <c r="H62" s="17">
        <f>'PIB IBGE'!U62</f>
        <v>177983.05349505701</v>
      </c>
      <c r="I62" s="17">
        <f>'PIB IBGE'!V62</f>
        <v>12734.963718696299</v>
      </c>
      <c r="J62" s="18">
        <f t="shared" si="0"/>
        <v>0.20079396828481852</v>
      </c>
      <c r="K62" s="18">
        <f t="shared" si="1"/>
        <v>1.4367120075907876E-2</v>
      </c>
      <c r="L62" s="20"/>
      <c r="M62" s="20"/>
      <c r="N62" s="21">
        <f t="shared" si="2"/>
        <v>2.872529670702631E-2</v>
      </c>
      <c r="O62" s="18">
        <f t="shared" si="3"/>
        <v>0.20079396828481852</v>
      </c>
      <c r="P62" s="18"/>
      <c r="Q62" s="21">
        <f t="shared" si="4"/>
        <v>2.872529670702631E-2</v>
      </c>
      <c r="R62" s="21">
        <f t="shared" si="5"/>
        <v>0.21516108836072639</v>
      </c>
    </row>
    <row r="63" spans="1:18">
      <c r="A63" s="17" t="s">
        <v>91</v>
      </c>
      <c r="B63" s="1">
        <f>'Desembolsos BNDES'!B187-'Desembolsos BNDES'!B184</f>
        <v>33854</v>
      </c>
      <c r="C63" s="1">
        <f>'Desembolsos BNDES'!C187-'Desembolsos BNDES'!C184</f>
        <v>2346</v>
      </c>
      <c r="D63" s="1">
        <f>'Desembolsos BNDES'!D187-'Desembolsos BNDES'!D184</f>
        <v>10473</v>
      </c>
      <c r="E63" s="1">
        <f>'Desembolsos BNDES'!E187-'Desembolsos BNDES'!E184</f>
        <v>201</v>
      </c>
      <c r="F63" s="1">
        <f>'Desembolsos BNDES'!F187-'Desembolsos BNDES'!F184</f>
        <v>20833</v>
      </c>
      <c r="G63" s="17">
        <f>'PIB IBGE'!R63</f>
        <v>944144.53240551904</v>
      </c>
      <c r="H63" s="17">
        <f>'PIB IBGE'!U63</f>
        <v>193391.653059387</v>
      </c>
      <c r="I63" s="17">
        <f>'PIB IBGE'!V63</f>
        <v>15322.9779382424</v>
      </c>
      <c r="J63" s="18">
        <f t="shared" si="0"/>
        <v>0.20483267807171227</v>
      </c>
      <c r="K63" s="18">
        <f t="shared" si="1"/>
        <v>1.6229483317773467E-2</v>
      </c>
      <c r="L63" s="20"/>
      <c r="M63" s="20"/>
      <c r="N63" s="21">
        <f t="shared" si="2"/>
        <v>3.5856798231670942E-2</v>
      </c>
      <c r="O63" s="18">
        <f t="shared" si="3"/>
        <v>0.20483267807171227</v>
      </c>
      <c r="P63" s="18"/>
      <c r="Q63" s="21">
        <f t="shared" si="4"/>
        <v>3.5856798231670942E-2</v>
      </c>
      <c r="R63" s="21">
        <f t="shared" si="5"/>
        <v>0.22106216138948573</v>
      </c>
    </row>
    <row r="64" spans="1:18">
      <c r="A64" s="17" t="s">
        <v>92</v>
      </c>
      <c r="B64" s="1">
        <f>'Desembolsos BNDES'!B190-'Desembolsos BNDES'!B187</f>
        <v>68697</v>
      </c>
      <c r="C64" s="1">
        <f>'Desembolsos BNDES'!C190-'Desembolsos BNDES'!C187</f>
        <v>2162</v>
      </c>
      <c r="D64" s="1">
        <f>'Desembolsos BNDES'!D190-'Desembolsos BNDES'!D187</f>
        <v>45682</v>
      </c>
      <c r="E64" s="1">
        <f>'Desembolsos BNDES'!E190-'Desembolsos BNDES'!E187</f>
        <v>661</v>
      </c>
      <c r="F64" s="1">
        <f>'Desembolsos BNDES'!F190-'Desembolsos BNDES'!F187</f>
        <v>20192</v>
      </c>
      <c r="G64" s="17">
        <f>'PIB IBGE'!R64</f>
        <v>997934.76912163105</v>
      </c>
      <c r="H64" s="17">
        <f>'PIB IBGE'!U64</f>
        <v>214813.968475384</v>
      </c>
      <c r="I64" s="17">
        <f>'PIB IBGE'!V64</f>
        <v>19041.540248707999</v>
      </c>
      <c r="J64" s="18">
        <f t="shared" si="0"/>
        <v>0.21525852703224321</v>
      </c>
      <c r="K64" s="18">
        <f t="shared" si="1"/>
        <v>1.9080946809246973E-2</v>
      </c>
      <c r="L64" s="20"/>
      <c r="M64" s="20"/>
      <c r="N64" s="21">
        <f t="shared" si="2"/>
        <v>6.8839168776999513E-2</v>
      </c>
      <c r="O64" s="18">
        <f t="shared" si="3"/>
        <v>0.21525852703224321</v>
      </c>
      <c r="P64" s="18"/>
      <c r="Q64" s="21">
        <f t="shared" si="4"/>
        <v>6.8839168776999513E-2</v>
      </c>
      <c r="R64" s="21">
        <f t="shared" si="5"/>
        <v>0.23433947384149018</v>
      </c>
    </row>
    <row r="65" spans="1:18">
      <c r="A65" s="17" t="s">
        <v>93</v>
      </c>
      <c r="B65" s="1">
        <f>'Desembolsos BNDES'!B193-'Desembolsos BNDES'!B190</f>
        <v>40410</v>
      </c>
      <c r="C65" s="1">
        <f>'Desembolsos BNDES'!C193-'Desembolsos BNDES'!C190</f>
        <v>2976</v>
      </c>
      <c r="D65" s="1">
        <f>'Desembolsos BNDES'!D193-'Desembolsos BNDES'!D190</f>
        <v>13511</v>
      </c>
      <c r="E65" s="1">
        <f>'Desembolsos BNDES'!E193-'Desembolsos BNDES'!E190</f>
        <v>429</v>
      </c>
      <c r="F65" s="1">
        <f>'Desembolsos BNDES'!F193-'Desembolsos BNDES'!F190</f>
        <v>23494</v>
      </c>
      <c r="G65" s="17">
        <f>'PIB IBGE'!R65</f>
        <v>1057371.28420111</v>
      </c>
      <c r="H65" s="17">
        <f>'PIB IBGE'!U65</f>
        <v>211757.32497017199</v>
      </c>
      <c r="I65" s="17">
        <f>'PIB IBGE'!V65</f>
        <v>2120.5180943549099</v>
      </c>
      <c r="J65" s="18">
        <f t="shared" si="0"/>
        <v>0.20026770930342019</v>
      </c>
      <c r="K65" s="18">
        <f t="shared" si="1"/>
        <v>2.005462155100092E-3</v>
      </c>
      <c r="L65" s="20"/>
      <c r="M65" s="20"/>
      <c r="N65" s="21">
        <f t="shared" si="2"/>
        <v>3.8217417669453274E-2</v>
      </c>
      <c r="O65" s="18">
        <f t="shared" si="3"/>
        <v>0.20026770930342019</v>
      </c>
      <c r="P65" s="18"/>
      <c r="Q65" s="21">
        <f t="shared" si="4"/>
        <v>3.8217417669453274E-2</v>
      </c>
      <c r="R65" s="21">
        <f t="shared" si="5"/>
        <v>0.20227317145852028</v>
      </c>
    </row>
    <row r="66" spans="1:18">
      <c r="A66" s="17" t="s">
        <v>94</v>
      </c>
      <c r="B66" s="1">
        <f>'Desembolsos BNDES'!B196</f>
        <v>24865</v>
      </c>
      <c r="C66" s="1">
        <f>'Desembolsos BNDES'!C196</f>
        <v>2118</v>
      </c>
      <c r="D66" s="1">
        <f>'Desembolsos BNDES'!D196</f>
        <v>6950</v>
      </c>
      <c r="E66" s="1">
        <f>'Desembolsos BNDES'!E196</f>
        <v>800</v>
      </c>
      <c r="F66" s="1">
        <f>'Desembolsos BNDES'!F196</f>
        <v>14997</v>
      </c>
      <c r="G66" s="17">
        <f>'PIB IBGE'!R66</f>
        <v>1016533.46232993</v>
      </c>
      <c r="H66" s="17">
        <f>'PIB IBGE'!U66</f>
        <v>209992.58686348901</v>
      </c>
      <c r="I66" s="17">
        <f>'PIB IBGE'!V66</f>
        <v>17753.762201077701</v>
      </c>
      <c r="J66" s="18">
        <f t="shared" si="0"/>
        <v>0.2065771513140145</v>
      </c>
      <c r="K66" s="18">
        <f t="shared" si="1"/>
        <v>1.7465005195584474E-2</v>
      </c>
      <c r="L66" s="20"/>
      <c r="M66" s="20"/>
      <c r="N66" s="21">
        <f t="shared" si="2"/>
        <v>2.4460581890741261E-2</v>
      </c>
      <c r="O66" s="18">
        <f t="shared" si="3"/>
        <v>0.2065771513140145</v>
      </c>
      <c r="P66" s="18"/>
      <c r="Q66" s="21">
        <f t="shared" si="4"/>
        <v>2.4460581890741261E-2</v>
      </c>
      <c r="R66" s="21">
        <f t="shared" si="5"/>
        <v>0.22404215650959897</v>
      </c>
    </row>
    <row r="67" spans="1:18">
      <c r="A67" s="17" t="s">
        <v>95</v>
      </c>
      <c r="B67" s="1">
        <f>'Desembolsos BNDES'!B199-'Desembolsos BNDES'!B196</f>
        <v>30731</v>
      </c>
      <c r="C67" s="1">
        <f>'Desembolsos BNDES'!C199-'Desembolsos BNDES'!C196</f>
        <v>2788</v>
      </c>
      <c r="D67" s="1">
        <f>'Desembolsos BNDES'!D199-'Desembolsos BNDES'!D196</f>
        <v>10286</v>
      </c>
      <c r="E67" s="1">
        <f>'Desembolsos BNDES'!E199-'Desembolsos BNDES'!E196</f>
        <v>696</v>
      </c>
      <c r="F67" s="1">
        <f>'Desembolsos BNDES'!F199-'Desembolsos BNDES'!F196</f>
        <v>16961</v>
      </c>
      <c r="G67" s="17">
        <f>'PIB IBGE'!R67</f>
        <v>1086713.5688296701</v>
      </c>
      <c r="H67" s="17">
        <f>'PIB IBGE'!U67</f>
        <v>220966.91398308999</v>
      </c>
      <c r="I67" s="17">
        <f>'PIB IBGE'!V67</f>
        <v>24049.242699112401</v>
      </c>
      <c r="J67" s="18">
        <f t="shared" si="0"/>
        <v>0.20333500963005277</v>
      </c>
      <c r="K67" s="18">
        <f t="shared" si="1"/>
        <v>2.2130249763065067E-2</v>
      </c>
      <c r="L67" s="20"/>
      <c r="M67" s="20"/>
      <c r="N67" s="21">
        <f t="shared" si="2"/>
        <v>2.827884079251497E-2</v>
      </c>
      <c r="O67" s="18">
        <f t="shared" si="3"/>
        <v>0.20333500963005277</v>
      </c>
      <c r="P67" s="18"/>
      <c r="Q67" s="21">
        <f t="shared" si="4"/>
        <v>2.827884079251497E-2</v>
      </c>
      <c r="R67" s="21">
        <f t="shared" si="5"/>
        <v>0.22546525939311785</v>
      </c>
    </row>
    <row r="68" spans="1:18">
      <c r="A68" s="17" t="s">
        <v>96</v>
      </c>
      <c r="B68" s="1">
        <f>'Desembolsos BNDES'!B202-'Desembolsos BNDES'!B199</f>
        <v>36007</v>
      </c>
      <c r="C68" s="1">
        <f>'Desembolsos BNDES'!C202-'Desembolsos BNDES'!C199</f>
        <v>2318</v>
      </c>
      <c r="D68" s="1">
        <f>'Desembolsos BNDES'!D202-'Desembolsos BNDES'!D199</f>
        <v>8958</v>
      </c>
      <c r="E68" s="1">
        <f>'Desembolsos BNDES'!E202-'Desembolsos BNDES'!E199</f>
        <v>762</v>
      </c>
      <c r="F68" s="1">
        <f>'Desembolsos BNDES'!F202-'Desembolsos BNDES'!F199</f>
        <v>23969</v>
      </c>
      <c r="G68" s="17">
        <f>'PIB IBGE'!R68</f>
        <v>1112333.91189528</v>
      </c>
      <c r="H68" s="17">
        <f>'PIB IBGE'!U68</f>
        <v>237136.93116862301</v>
      </c>
      <c r="I68" s="17">
        <f>'PIB IBGE'!V68</f>
        <v>12077.659965041799</v>
      </c>
      <c r="J68" s="18">
        <f t="shared" si="0"/>
        <v>0.21318861956170237</v>
      </c>
      <c r="K68" s="18">
        <f t="shared" si="1"/>
        <v>1.0857944575710142E-2</v>
      </c>
      <c r="L68" s="20"/>
      <c r="M68" s="20"/>
      <c r="N68" s="21">
        <f t="shared" si="2"/>
        <v>3.2370675401461511E-2</v>
      </c>
      <c r="O68" s="18">
        <f t="shared" si="3"/>
        <v>0.21318861956170237</v>
      </c>
      <c r="P68" s="18"/>
      <c r="Q68" s="21">
        <f t="shared" si="4"/>
        <v>3.2370675401461511E-2</v>
      </c>
      <c r="R68" s="21">
        <f t="shared" si="5"/>
        <v>0.22404656413741253</v>
      </c>
    </row>
    <row r="69" spans="1:18">
      <c r="A69" s="17" t="s">
        <v>97</v>
      </c>
      <c r="B69" s="1">
        <f>'Desembolsos BNDES'!B205-'Desembolsos BNDES'!B202</f>
        <v>47270</v>
      </c>
      <c r="C69" s="1">
        <f>'Desembolsos BNDES'!C205-'Desembolsos BNDES'!C202</f>
        <v>2535</v>
      </c>
      <c r="D69" s="1">
        <f>'Desembolsos BNDES'!D205-'Desembolsos BNDES'!D202</f>
        <v>14076</v>
      </c>
      <c r="E69" s="1">
        <f>'Desembolsos BNDES'!E205-'Desembolsos BNDES'!E202</f>
        <v>1321</v>
      </c>
      <c r="F69" s="1">
        <f>'Desembolsos BNDES'!F205-'Desembolsos BNDES'!F202</f>
        <v>29338</v>
      </c>
      <c r="G69" s="17">
        <f>'PIB IBGE'!R69</f>
        <v>1160801.05694512</v>
      </c>
      <c r="H69" s="17">
        <f>'PIB IBGE'!U69</f>
        <v>233830.56798479601</v>
      </c>
      <c r="I69" s="17">
        <f>'PIB IBGE'!V69</f>
        <v>-606.664865235158</v>
      </c>
      <c r="J69" s="18">
        <f t="shared" si="0"/>
        <v>0.20143896887910137</v>
      </c>
      <c r="K69" s="18">
        <f t="shared" si="1"/>
        <v>-5.2262604483813775E-4</v>
      </c>
      <c r="L69" s="20"/>
      <c r="M69" s="20"/>
      <c r="N69" s="21">
        <f t="shared" si="2"/>
        <v>4.0721878841496278E-2</v>
      </c>
      <c r="O69" s="18">
        <f t="shared" si="3"/>
        <v>0.20143896887910137</v>
      </c>
      <c r="P69" s="18"/>
      <c r="Q69" s="21">
        <f t="shared" si="4"/>
        <v>4.0721878841496278E-2</v>
      </c>
      <c r="R69" s="21">
        <f t="shared" si="5"/>
        <v>0.20091634283426324</v>
      </c>
    </row>
    <row r="70" spans="1:18">
      <c r="A70" s="17" t="s">
        <v>98</v>
      </c>
      <c r="B70" s="1">
        <f>'Desembolsos BNDES'!B208</f>
        <v>24483</v>
      </c>
      <c r="C70" s="1">
        <f>'Desembolsos BNDES'!C208</f>
        <v>2220</v>
      </c>
      <c r="D70" s="1">
        <f>'Desembolsos BNDES'!D208</f>
        <v>6165</v>
      </c>
      <c r="E70" s="1">
        <f>'Desembolsos BNDES'!E208</f>
        <v>290</v>
      </c>
      <c r="F70" s="1">
        <f>'Desembolsos BNDES'!F208</f>
        <v>15808</v>
      </c>
      <c r="G70" s="17">
        <f>'PIB IBGE'!R70</f>
        <v>1129460.1192650599</v>
      </c>
      <c r="H70" s="17">
        <f>'PIB IBGE'!U70</f>
        <v>233247.918940723</v>
      </c>
      <c r="I70" s="17">
        <f>'PIB IBGE'!V70</f>
        <v>24928.368842772899</v>
      </c>
      <c r="J70" s="18">
        <f t="shared" si="0"/>
        <v>0.20651275327233112</v>
      </c>
      <c r="K70" s="18">
        <f t="shared" si="1"/>
        <v>2.2071048297830822E-2</v>
      </c>
      <c r="L70" s="20"/>
      <c r="M70" s="20"/>
      <c r="N70" s="21">
        <f t="shared" si="2"/>
        <v>2.167672818402043E-2</v>
      </c>
      <c r="O70" s="18">
        <f t="shared" si="3"/>
        <v>0.20651275327233112</v>
      </c>
      <c r="P70" s="18"/>
      <c r="Q70" s="21">
        <f t="shared" si="4"/>
        <v>2.167672818402043E-2</v>
      </c>
      <c r="R70" s="21">
        <f t="shared" si="5"/>
        <v>0.22858380157016195</v>
      </c>
    </row>
    <row r="71" spans="1:18">
      <c r="A71" s="17" t="s">
        <v>99</v>
      </c>
      <c r="B71" s="1">
        <f>'Desembolsos BNDES'!B211-'Desembolsos BNDES'!B208</f>
        <v>29056</v>
      </c>
      <c r="C71" s="1">
        <f>'Desembolsos BNDES'!C211-'Desembolsos BNDES'!C208</f>
        <v>2215</v>
      </c>
      <c r="D71" s="1">
        <f>'Desembolsos BNDES'!D211-'Desembolsos BNDES'!D208</f>
        <v>8359</v>
      </c>
      <c r="E71" s="1">
        <f>'Desembolsos BNDES'!E211-'Desembolsos BNDES'!E208</f>
        <v>487</v>
      </c>
      <c r="F71" s="1">
        <f>'Desembolsos BNDES'!F211-'Desembolsos BNDES'!F208</f>
        <v>17995</v>
      </c>
      <c r="G71" s="17">
        <f>'PIB IBGE'!R71</f>
        <v>1183119.5014541801</v>
      </c>
      <c r="H71" s="17">
        <f>'PIB IBGE'!U71</f>
        <v>244215.47478927701</v>
      </c>
      <c r="I71" s="17">
        <f>'PIB IBGE'!V71</f>
        <v>19755.471374880599</v>
      </c>
      <c r="J71" s="18">
        <f t="shared" ref="J71:J91" si="6">H71/G71</f>
        <v>0.20641657456335571</v>
      </c>
      <c r="K71" s="18">
        <f t="shared" ref="K71:K91" si="7">I71/G71</f>
        <v>1.6697781881372945E-2</v>
      </c>
      <c r="L71" s="20"/>
      <c r="M71" s="20"/>
      <c r="N71" s="21">
        <f t="shared" ref="N71:N84" si="8">B71/G71</f>
        <v>2.4558804046663989E-2</v>
      </c>
      <c r="O71" s="18">
        <f t="shared" ref="O71:O91" si="9">J71</f>
        <v>0.20641657456335571</v>
      </c>
      <c r="P71" s="18"/>
      <c r="Q71" s="21">
        <f t="shared" ref="Q71:Q90" si="10">B71/G71</f>
        <v>2.4558804046663989E-2</v>
      </c>
      <c r="R71" s="21">
        <f t="shared" ref="R71:R90" si="11">J71+K71</f>
        <v>0.22311435644472866</v>
      </c>
    </row>
    <row r="72" spans="1:18">
      <c r="A72" s="17" t="s">
        <v>100</v>
      </c>
      <c r="B72" s="1">
        <f>'Desembolsos BNDES'!B214-'Desembolsos BNDES'!B211</f>
        <v>41025</v>
      </c>
      <c r="C72" s="1">
        <f>'Desembolsos BNDES'!C214-'Desembolsos BNDES'!C211</f>
        <v>3003</v>
      </c>
      <c r="D72" s="1">
        <f>'Desembolsos BNDES'!D214-'Desembolsos BNDES'!D211</f>
        <v>17394</v>
      </c>
      <c r="E72" s="1">
        <f>'Desembolsos BNDES'!E214-'Desembolsos BNDES'!E211</f>
        <v>791</v>
      </c>
      <c r="F72" s="1">
        <f>'Desembolsos BNDES'!F214-'Desembolsos BNDES'!F211</f>
        <v>19838</v>
      </c>
      <c r="G72" s="17">
        <f>'PIB IBGE'!R72</f>
        <v>1230450.0298657999</v>
      </c>
      <c r="H72" s="17">
        <f>'PIB IBGE'!U72</f>
        <v>259597.74586750899</v>
      </c>
      <c r="I72" s="17">
        <f>'PIB IBGE'!V72</f>
        <v>11379.747826315401</v>
      </c>
      <c r="J72" s="18">
        <f t="shared" si="6"/>
        <v>0.21097788578689558</v>
      </c>
      <c r="K72" s="18">
        <f t="shared" si="7"/>
        <v>9.2484436995434443E-3</v>
      </c>
      <c r="L72" s="20"/>
      <c r="M72" s="20"/>
      <c r="N72" s="21">
        <f t="shared" si="8"/>
        <v>3.3341459632029453E-2</v>
      </c>
      <c r="O72" s="18">
        <f t="shared" si="9"/>
        <v>0.21097788578689558</v>
      </c>
      <c r="P72" s="18"/>
      <c r="Q72" s="21">
        <f t="shared" si="10"/>
        <v>3.3341459632029453E-2</v>
      </c>
      <c r="R72" s="21">
        <f t="shared" si="11"/>
        <v>0.22022632948643903</v>
      </c>
    </row>
    <row r="73" spans="1:18">
      <c r="A73" s="17" t="s">
        <v>101</v>
      </c>
      <c r="B73" s="1">
        <f>'Desembolsos BNDES'!B217-'Desembolsos BNDES'!B214</f>
        <v>61428</v>
      </c>
      <c r="C73" s="1">
        <f>'Desembolsos BNDES'!C217-'Desembolsos BNDES'!C214</f>
        <v>3924</v>
      </c>
      <c r="D73" s="1">
        <f>'Desembolsos BNDES'!D217-'Desembolsos BNDES'!D214</f>
        <v>13943</v>
      </c>
      <c r="E73" s="1">
        <f>'Desembolsos BNDES'!E217-'Desembolsos BNDES'!E214</f>
        <v>257</v>
      </c>
      <c r="F73" s="1">
        <f>'Desembolsos BNDES'!F217-'Desembolsos BNDES'!F214</f>
        <v>43303</v>
      </c>
      <c r="G73" s="17">
        <f>'PIB IBGE'!R73</f>
        <v>1271730.34941496</v>
      </c>
      <c r="H73" s="17">
        <f>'PIB IBGE'!U73</f>
        <v>260398.86040249001</v>
      </c>
      <c r="I73" s="17">
        <f>'PIB IBGE'!V73</f>
        <v>-22335.5880439721</v>
      </c>
      <c r="J73" s="18">
        <f t="shared" si="6"/>
        <v>0.20475949207493752</v>
      </c>
      <c r="K73" s="18">
        <f t="shared" si="7"/>
        <v>-1.7563147764970179E-2</v>
      </c>
      <c r="L73" s="20"/>
      <c r="M73" s="20"/>
      <c r="N73" s="21">
        <f t="shared" si="8"/>
        <v>4.8302692491579688E-2</v>
      </c>
      <c r="O73" s="18">
        <f t="shared" si="9"/>
        <v>0.20475949207493752</v>
      </c>
      <c r="P73" s="18"/>
      <c r="Q73" s="21">
        <f t="shared" si="10"/>
        <v>4.8302692491579688E-2</v>
      </c>
      <c r="R73" s="21">
        <f t="shared" si="11"/>
        <v>0.18719634430996734</v>
      </c>
    </row>
    <row r="74" spans="1:18">
      <c r="A74" s="17" t="s">
        <v>102</v>
      </c>
      <c r="B74" s="1">
        <f>'Desembolsos BNDES'!B220</f>
        <v>37159</v>
      </c>
      <c r="C74" s="1">
        <f>'Desembolsos BNDES'!C220</f>
        <v>4781</v>
      </c>
      <c r="D74" s="1">
        <f>'Desembolsos BNDES'!D220</f>
        <v>13238</v>
      </c>
      <c r="E74" s="1">
        <f>'Desembolsos BNDES'!E220</f>
        <v>377</v>
      </c>
      <c r="F74" s="1">
        <f>'Desembolsos BNDES'!F220</f>
        <v>18763</v>
      </c>
      <c r="G74" s="17">
        <f>'PIB IBGE'!R74</f>
        <v>1241642.0982510699</v>
      </c>
      <c r="H74" s="17">
        <f>'PIB IBGE'!U74</f>
        <v>256728.18487623599</v>
      </c>
      <c r="I74" s="17">
        <f>'PIB IBGE'!V74</f>
        <v>31344.860213438398</v>
      </c>
      <c r="J74" s="18">
        <f t="shared" si="6"/>
        <v>0.20676504544896923</v>
      </c>
      <c r="K74" s="18">
        <f t="shared" si="7"/>
        <v>2.5244682229758144E-2</v>
      </c>
      <c r="L74" s="20"/>
      <c r="M74" s="20"/>
      <c r="N74" s="21">
        <f t="shared" si="8"/>
        <v>2.9927303570280648E-2</v>
      </c>
      <c r="O74" s="18">
        <f t="shared" si="9"/>
        <v>0.20676504544896923</v>
      </c>
      <c r="P74" s="18"/>
      <c r="Q74" s="21">
        <f t="shared" si="10"/>
        <v>2.9927303570280648E-2</v>
      </c>
      <c r="R74" s="21">
        <f t="shared" si="11"/>
        <v>0.23200972767872738</v>
      </c>
    </row>
    <row r="75" spans="1:18">
      <c r="A75" s="17" t="s">
        <v>103</v>
      </c>
      <c r="B75" s="1">
        <f>'Desembolsos BNDES'!B223-'Desembolsos BNDES'!B220</f>
        <v>51395</v>
      </c>
      <c r="C75" s="1">
        <f>'Desembolsos BNDES'!C223-'Desembolsos BNDES'!C220</f>
        <v>4846</v>
      </c>
      <c r="D75" s="1">
        <f>'Desembolsos BNDES'!D223-'Desembolsos BNDES'!D220</f>
        <v>15009</v>
      </c>
      <c r="E75" s="1">
        <f>'Desembolsos BNDES'!E223-'Desembolsos BNDES'!E220</f>
        <v>553</v>
      </c>
      <c r="F75" s="1">
        <f>'Desembolsos BNDES'!F223-'Desembolsos BNDES'!F220</f>
        <v>30988</v>
      </c>
      <c r="G75" s="17">
        <f>'PIB IBGE'!R75</f>
        <v>1322596.7717804799</v>
      </c>
      <c r="H75" s="17">
        <f>'PIB IBGE'!U75</f>
        <v>279650.50068293698</v>
      </c>
      <c r="I75" s="17">
        <f>'PIB IBGE'!V75</f>
        <v>14875.5245180574</v>
      </c>
      <c r="J75" s="18">
        <f t="shared" si="6"/>
        <v>0.2114404833352734</v>
      </c>
      <c r="K75" s="18">
        <f t="shared" si="7"/>
        <v>1.1247210665751109E-2</v>
      </c>
      <c r="L75" s="20"/>
      <c r="M75" s="20"/>
      <c r="N75" s="21">
        <f t="shared" si="8"/>
        <v>3.8859160325041504E-2</v>
      </c>
      <c r="O75" s="18">
        <f t="shared" si="9"/>
        <v>0.2114404833352734</v>
      </c>
      <c r="P75" s="18"/>
      <c r="Q75" s="21">
        <f t="shared" si="10"/>
        <v>3.8859160325041504E-2</v>
      </c>
      <c r="R75" s="21">
        <f t="shared" si="11"/>
        <v>0.22268769400102451</v>
      </c>
    </row>
    <row r="76" spans="1:18">
      <c r="A76" s="17" t="s">
        <v>104</v>
      </c>
      <c r="B76" s="1">
        <f>'Desembolsos BNDES'!B226-'Desembolsos BNDES'!B223</f>
        <v>43006</v>
      </c>
      <c r="C76" s="1">
        <f>'Desembolsos BNDES'!C226-'Desembolsos BNDES'!C223</f>
        <v>3707</v>
      </c>
      <c r="D76" s="1">
        <f>'Desembolsos BNDES'!D226-'Desembolsos BNDES'!D223</f>
        <v>11110</v>
      </c>
      <c r="E76" s="1">
        <f>'Desembolsos BNDES'!E226-'Desembolsos BNDES'!E223</f>
        <v>630</v>
      </c>
      <c r="F76" s="1">
        <f>'Desembolsos BNDES'!F226-'Desembolsos BNDES'!F223</f>
        <v>27558</v>
      </c>
      <c r="G76" s="17">
        <f>'PIB IBGE'!R76</f>
        <v>1354136.64865484</v>
      </c>
      <c r="H76" s="17">
        <f>'PIB IBGE'!U76</f>
        <v>291362.47763100098</v>
      </c>
      <c r="I76" s="17">
        <f>'PIB IBGE'!V76</f>
        <v>17294.069515789201</v>
      </c>
      <c r="J76" s="18">
        <f t="shared" si="6"/>
        <v>0.21516475307010707</v>
      </c>
      <c r="K76" s="18">
        <f t="shared" si="7"/>
        <v>1.2771288283917747E-2</v>
      </c>
      <c r="L76" s="20"/>
      <c r="M76" s="20"/>
      <c r="N76" s="21">
        <f t="shared" si="8"/>
        <v>3.1758980929081942E-2</v>
      </c>
      <c r="O76" s="18">
        <f t="shared" si="9"/>
        <v>0.21516475307010707</v>
      </c>
      <c r="P76" s="18"/>
      <c r="Q76" s="21">
        <f t="shared" si="10"/>
        <v>3.1758980929081942E-2</v>
      </c>
      <c r="R76" s="21">
        <f t="shared" si="11"/>
        <v>0.22793604135402482</v>
      </c>
    </row>
    <row r="77" spans="1:18">
      <c r="A77" s="17" t="s">
        <v>105</v>
      </c>
      <c r="B77" s="1">
        <f>'Desembolsos BNDES'!B229-'Desembolsos BNDES'!B226</f>
        <v>58859</v>
      </c>
      <c r="C77" s="1">
        <f>'Desembolsos BNDES'!C229-'Desembolsos BNDES'!C226</f>
        <v>5328</v>
      </c>
      <c r="D77" s="1">
        <f>'Desembolsos BNDES'!D229-'Desembolsos BNDES'!D226</f>
        <v>14603</v>
      </c>
      <c r="E77" s="1">
        <f>'Desembolsos BNDES'!E229-'Desembolsos BNDES'!E226</f>
        <v>2496</v>
      </c>
      <c r="F77" s="1">
        <f>'Desembolsos BNDES'!F229-'Desembolsos BNDES'!F226</f>
        <v>36432</v>
      </c>
      <c r="G77" s="17">
        <f>'PIB IBGE'!R77</f>
        <v>1413243.48131362</v>
      </c>
      <c r="H77" s="17">
        <f>'PIB IBGE'!U77</f>
        <v>287202.83680982603</v>
      </c>
      <c r="I77" s="17">
        <f>'PIB IBGE'!V77</f>
        <v>-21829.454247281799</v>
      </c>
      <c r="J77" s="18">
        <f t="shared" si="6"/>
        <v>0.20322247412234226</v>
      </c>
      <c r="K77" s="18">
        <f t="shared" si="7"/>
        <v>-1.5446350565856609E-2</v>
      </c>
      <c r="L77" s="20"/>
      <c r="M77" s="20"/>
      <c r="N77" s="21">
        <f t="shared" si="8"/>
        <v>4.1648166631053647E-2</v>
      </c>
      <c r="O77" s="18">
        <f t="shared" si="9"/>
        <v>0.20322247412234226</v>
      </c>
      <c r="P77" s="18"/>
      <c r="Q77" s="21">
        <f t="shared" si="10"/>
        <v>4.1648166631053647E-2</v>
      </c>
      <c r="R77" s="21">
        <f t="shared" si="11"/>
        <v>0.18777612355648565</v>
      </c>
    </row>
    <row r="78" spans="1:18">
      <c r="A78" s="17" t="s">
        <v>106</v>
      </c>
      <c r="B78" s="1">
        <f>'Desembolsos BNDES'!B232</f>
        <v>43651</v>
      </c>
      <c r="C78" s="1">
        <f>'Desembolsos BNDES'!C232</f>
        <v>4093</v>
      </c>
      <c r="D78" s="1">
        <f>'Desembolsos BNDES'!D232</f>
        <v>12178</v>
      </c>
      <c r="E78" s="1">
        <f>'Desembolsos BNDES'!E232</f>
        <v>309</v>
      </c>
      <c r="F78" s="1">
        <f>'Desembolsos BNDES'!F232</f>
        <v>27071</v>
      </c>
      <c r="G78" s="17">
        <f>'PIB IBGE'!R78</f>
        <v>1385897.40324429</v>
      </c>
      <c r="H78" s="17">
        <f>'PIB IBGE'!U78</f>
        <v>286822.61689464102</v>
      </c>
      <c r="I78" s="17">
        <f>'PIB IBGE'!V78</f>
        <v>28068.281874631401</v>
      </c>
      <c r="J78" s="18">
        <f t="shared" si="6"/>
        <v>0.20695804481862012</v>
      </c>
      <c r="K78" s="18">
        <f t="shared" si="7"/>
        <v>2.025278480854751E-2</v>
      </c>
      <c r="L78" s="20"/>
      <c r="M78" s="20"/>
      <c r="N78" s="21">
        <f t="shared" si="8"/>
        <v>3.1496559483996454E-2</v>
      </c>
      <c r="O78" s="18">
        <f t="shared" si="9"/>
        <v>0.20695804481862012</v>
      </c>
      <c r="P78" s="18"/>
      <c r="Q78" s="21">
        <f t="shared" si="10"/>
        <v>3.1496559483996454E-2</v>
      </c>
      <c r="R78" s="21">
        <f t="shared" si="11"/>
        <v>0.22721082962716763</v>
      </c>
    </row>
    <row r="79" spans="1:18">
      <c r="A79" s="17" t="s">
        <v>107</v>
      </c>
      <c r="B79" s="1">
        <f>'Desembolsos BNDES'!B235-'Desembolsos BNDES'!B232</f>
        <v>40405</v>
      </c>
      <c r="C79" s="1">
        <f>'Desembolsos BNDES'!C235-'Desembolsos BNDES'!C232</f>
        <v>3427</v>
      </c>
      <c r="D79" s="1">
        <f>'Desembolsos BNDES'!D235-'Desembolsos BNDES'!D232</f>
        <v>9221</v>
      </c>
      <c r="E79" s="1">
        <f>'Desembolsos BNDES'!E235-'Desembolsos BNDES'!E232</f>
        <v>500</v>
      </c>
      <c r="F79" s="1">
        <f>'Desembolsos BNDES'!F235-'Desembolsos BNDES'!F232</f>
        <v>27257</v>
      </c>
      <c r="G79" s="17">
        <f>'PIB IBGE'!R79</f>
        <v>1422176.91285085</v>
      </c>
      <c r="H79" s="17">
        <f>'PIB IBGE'!U79</f>
        <v>281935.03462895</v>
      </c>
      <c r="I79" s="17">
        <f>'PIB IBGE'!V79</f>
        <v>10940.344262036801</v>
      </c>
      <c r="J79" s="18">
        <f t="shared" si="6"/>
        <v>0.19824188684359395</v>
      </c>
      <c r="K79" s="18">
        <f t="shared" si="7"/>
        <v>7.692674633640437E-3</v>
      </c>
      <c r="L79" s="20"/>
      <c r="M79" s="20"/>
      <c r="N79" s="21">
        <f t="shared" si="8"/>
        <v>2.8410670736459531E-2</v>
      </c>
      <c r="O79" s="18">
        <f t="shared" si="9"/>
        <v>0.19824188684359395</v>
      </c>
      <c r="P79" s="18"/>
      <c r="Q79" s="21">
        <f t="shared" si="10"/>
        <v>2.8410670736459531E-2</v>
      </c>
      <c r="R79" s="21">
        <f t="shared" si="11"/>
        <v>0.20593456147723438</v>
      </c>
    </row>
    <row r="80" spans="1:18">
      <c r="A80" s="17" t="s">
        <v>108</v>
      </c>
      <c r="B80" s="1">
        <f>'Desembolsos BNDES'!B238-'Desembolsos BNDES'!B235</f>
        <v>45592</v>
      </c>
      <c r="C80" s="1">
        <f>'Desembolsos BNDES'!C238-'Desembolsos BNDES'!C235</f>
        <v>4469</v>
      </c>
      <c r="D80" s="1">
        <f>'Desembolsos BNDES'!D238-'Desembolsos BNDES'!D235</f>
        <v>12670</v>
      </c>
      <c r="E80" s="1">
        <f>'Desembolsos BNDES'!E238-'Desembolsos BNDES'!E235</f>
        <v>810</v>
      </c>
      <c r="F80" s="1">
        <f>'Desembolsos BNDES'!F238-'Desembolsos BNDES'!F235</f>
        <v>27643</v>
      </c>
      <c r="G80" s="17">
        <f>'PIB IBGE'!R80</f>
        <v>1462003.21427233</v>
      </c>
      <c r="H80" s="17">
        <f>'PIB IBGE'!U80</f>
        <v>289695.11521917302</v>
      </c>
      <c r="I80" s="17">
        <f>'PIB IBGE'!V80</f>
        <v>20111.423940544199</v>
      </c>
      <c r="J80" s="18">
        <f t="shared" si="6"/>
        <v>0.19814943797053169</v>
      </c>
      <c r="K80" s="18">
        <f t="shared" si="7"/>
        <v>1.3756073683158131E-2</v>
      </c>
      <c r="L80" s="20"/>
      <c r="M80" s="20"/>
      <c r="N80" s="21">
        <f t="shared" si="8"/>
        <v>3.1184609961813322E-2</v>
      </c>
      <c r="O80" s="18">
        <f t="shared" si="9"/>
        <v>0.19814943797053169</v>
      </c>
      <c r="P80" s="18"/>
      <c r="Q80" s="21">
        <f t="shared" si="10"/>
        <v>3.1184609961813322E-2</v>
      </c>
      <c r="R80" s="21">
        <f t="shared" si="11"/>
        <v>0.21190551165368982</v>
      </c>
    </row>
    <row r="81" spans="1:18">
      <c r="A81" s="17" t="s">
        <v>109</v>
      </c>
      <c r="B81" s="1">
        <f>'Desembolsos BNDES'!B241-'Desembolsos BNDES'!B238</f>
        <v>58189</v>
      </c>
      <c r="C81" s="1">
        <f>'Desembolsos BNDES'!C241-'Desembolsos BNDES'!C238</f>
        <v>4786</v>
      </c>
      <c r="D81" s="1">
        <f>'Desembolsos BNDES'!D241-'Desembolsos BNDES'!D238</f>
        <v>12969</v>
      </c>
      <c r="E81" s="1">
        <f>'Desembolsos BNDES'!E241-'Desembolsos BNDES'!E238</f>
        <v>1408</v>
      </c>
      <c r="F81" s="1">
        <f>'Desembolsos BNDES'!F241-'Desembolsos BNDES'!F238</f>
        <v>39025</v>
      </c>
      <c r="G81" s="17">
        <f>'PIB IBGE'!R81</f>
        <v>1508875.4696325299</v>
      </c>
      <c r="H81" s="17">
        <f>'PIB IBGE'!U81</f>
        <v>290000.23325723503</v>
      </c>
      <c r="I81" s="17">
        <f>'PIB IBGE'!V81</f>
        <v>-20090.050077212501</v>
      </c>
      <c r="J81" s="18">
        <f t="shared" si="6"/>
        <v>0.1921962674148725</v>
      </c>
      <c r="K81" s="18">
        <f t="shared" si="7"/>
        <v>-1.331458459067216E-2</v>
      </c>
      <c r="L81" s="20"/>
      <c r="M81" s="20"/>
      <c r="N81" s="21">
        <f t="shared" si="8"/>
        <v>3.8564481410895558E-2</v>
      </c>
      <c r="O81" s="18">
        <f t="shared" si="9"/>
        <v>0.1921962674148725</v>
      </c>
      <c r="P81" s="18"/>
      <c r="Q81" s="21">
        <f t="shared" si="10"/>
        <v>3.8564481410895558E-2</v>
      </c>
      <c r="R81" s="21">
        <f t="shared" si="11"/>
        <v>0.17888168282420033</v>
      </c>
    </row>
    <row r="82" spans="1:18">
      <c r="A82" s="17" t="s">
        <v>110</v>
      </c>
      <c r="B82" s="1">
        <f>'Desembolsos BNDES'!B244</f>
        <v>33252</v>
      </c>
      <c r="C82" s="1">
        <f>'Desembolsos BNDES'!C244</f>
        <v>9349</v>
      </c>
      <c r="D82" s="1">
        <f>'Desembolsos BNDES'!D244</f>
        <v>19269</v>
      </c>
      <c r="E82" s="1">
        <f>'Desembolsos BNDES'!E244</f>
        <v>3554</v>
      </c>
      <c r="F82" s="1">
        <f>'Desembolsos BNDES'!F244</f>
        <v>1080</v>
      </c>
      <c r="G82" s="17">
        <f>'PIB IBGE'!R82</f>
        <v>1455389.5347899699</v>
      </c>
      <c r="H82" s="17">
        <f>'PIB IBGE'!U82</f>
        <v>279770.04520677699</v>
      </c>
      <c r="I82" s="17">
        <f>'PIB IBGE'!V82</f>
        <v>24190.80528257</v>
      </c>
      <c r="J82" s="18">
        <f t="shared" si="6"/>
        <v>0.19223035381187564</v>
      </c>
      <c r="K82" s="18">
        <f t="shared" si="7"/>
        <v>1.6621533070224407E-2</v>
      </c>
      <c r="M82" s="20"/>
      <c r="N82" s="21">
        <f t="shared" si="8"/>
        <v>2.2847491482614418E-2</v>
      </c>
      <c r="O82" s="18">
        <f t="shared" si="9"/>
        <v>0.19223035381187564</v>
      </c>
      <c r="P82" s="18"/>
      <c r="Q82" s="21">
        <f t="shared" si="10"/>
        <v>2.2847491482614418E-2</v>
      </c>
      <c r="R82" s="21">
        <f t="shared" si="11"/>
        <v>0.20885188688210005</v>
      </c>
    </row>
    <row r="83" spans="1:18">
      <c r="A83" s="17" t="s">
        <v>111</v>
      </c>
      <c r="B83" s="1">
        <f>'Desembolsos BNDES'!B247-'Desembolsos BNDES'!B244</f>
        <v>35518</v>
      </c>
      <c r="C83" s="1">
        <f>'Desembolsos BNDES'!C247-'Desembolsos BNDES'!C244</f>
        <v>9313</v>
      </c>
      <c r="D83" s="1">
        <f>'Desembolsos BNDES'!D247-'Desembolsos BNDES'!D244</f>
        <v>21815</v>
      </c>
      <c r="E83" s="1">
        <f>'Desembolsos BNDES'!E247-'Desembolsos BNDES'!E244</f>
        <v>3862</v>
      </c>
      <c r="F83" s="1">
        <f>'Desembolsos BNDES'!F247-'Desembolsos BNDES'!F244</f>
        <v>528</v>
      </c>
      <c r="G83" s="17">
        <f>'PIB IBGE'!R83</f>
        <v>1481125.58800221</v>
      </c>
      <c r="H83" s="17">
        <f>'PIB IBGE'!U83</f>
        <v>270550.148379324</v>
      </c>
      <c r="I83" s="17">
        <f>'PIB IBGE'!V83</f>
        <v>-1514.7903840086101</v>
      </c>
      <c r="J83" s="18">
        <f t="shared" si="6"/>
        <v>0.18266523147726504</v>
      </c>
      <c r="K83" s="18">
        <f t="shared" si="7"/>
        <v>-1.0227291974962151E-3</v>
      </c>
      <c r="M83" s="20"/>
      <c r="N83" s="21">
        <f t="shared" si="8"/>
        <v>2.398041076848036E-2</v>
      </c>
      <c r="O83" s="18">
        <f t="shared" si="9"/>
        <v>0.18266523147726504</v>
      </c>
      <c r="P83" s="18"/>
      <c r="Q83" s="21">
        <f t="shared" si="10"/>
        <v>2.398041076848036E-2</v>
      </c>
      <c r="R83" s="21">
        <f t="shared" si="11"/>
        <v>0.18164250227976883</v>
      </c>
    </row>
    <row r="84" spans="1:18">
      <c r="A84" s="17" t="s">
        <v>123</v>
      </c>
      <c r="B84" s="1">
        <f>'Desembolsos BNDES'!B250-'Desembolsos BNDES'!B247</f>
        <v>25670</v>
      </c>
      <c r="C84" s="1">
        <f>'Desembolsos BNDES'!C250-'Desembolsos BNDES'!C247</f>
        <v>7359</v>
      </c>
      <c r="D84" s="1">
        <f>'Desembolsos BNDES'!D250-'Desembolsos BNDES'!D247</f>
        <v>15386</v>
      </c>
      <c r="E84" s="1">
        <f>'Desembolsos BNDES'!E250-'Desembolsos BNDES'!E247</f>
        <v>2865</v>
      </c>
      <c r="F84" s="1">
        <f>'Desembolsos BNDES'!F250-'Desembolsos BNDES'!F247</f>
        <v>60</v>
      </c>
      <c r="G84" s="17">
        <f>'PIB IBGE'!R84</f>
        <v>1509758.83423443</v>
      </c>
      <c r="H84" s="17">
        <f>'PIB IBGE'!U84</f>
        <v>274946.77338822302</v>
      </c>
      <c r="I84" s="17">
        <f>'PIB IBGE'!V84</f>
        <v>-4409.6019305817599</v>
      </c>
      <c r="J84" s="18">
        <f t="shared" si="6"/>
        <v>0.18211304160219954</v>
      </c>
      <c r="K84" s="18">
        <f t="shared" si="7"/>
        <v>-2.9207326564959532E-3</v>
      </c>
      <c r="N84" s="21">
        <f t="shared" si="8"/>
        <v>1.7002715544974286E-2</v>
      </c>
      <c r="O84" s="18">
        <f t="shared" si="9"/>
        <v>0.18211304160219954</v>
      </c>
      <c r="Q84" s="21">
        <f t="shared" si="10"/>
        <v>1.7002715544974286E-2</v>
      </c>
      <c r="R84" s="21">
        <f t="shared" si="11"/>
        <v>0.17919230894570359</v>
      </c>
    </row>
    <row r="85" spans="1:18">
      <c r="A85" s="17" t="s">
        <v>148</v>
      </c>
      <c r="B85" s="1">
        <f>'Desembolsos BNDES'!B253-'Desembolsos BNDES'!B250</f>
        <v>41502</v>
      </c>
      <c r="C85" s="1">
        <f>'Desembolsos BNDES'!C253-'Desembolsos BNDES'!C250</f>
        <v>9132</v>
      </c>
      <c r="D85" s="1">
        <f>'Desembolsos BNDES'!D253-'Desembolsos BNDES'!D250</f>
        <v>28884</v>
      </c>
      <c r="E85" s="1">
        <f>'Desembolsos BNDES'!E253-'Desembolsos BNDES'!E250</f>
        <v>3429</v>
      </c>
      <c r="F85" s="1">
        <f>'Desembolsos BNDES'!F253-'Desembolsos BNDES'!F250</f>
        <v>57</v>
      </c>
      <c r="G85" s="17">
        <f>'PIB IBGE'!R85</f>
        <v>1554296.5030733801</v>
      </c>
      <c r="H85" s="17">
        <f>'PIB IBGE'!U85</f>
        <v>260013.70502567501</v>
      </c>
      <c r="I85" s="17">
        <f>'PIB IBGE'!V85</f>
        <v>-46761.952867975699</v>
      </c>
      <c r="J85" s="18">
        <f t="shared" si="6"/>
        <v>0.16728706814403704</v>
      </c>
      <c r="K85" s="18">
        <f t="shared" si="7"/>
        <v>-3.0085606430633533E-2</v>
      </c>
      <c r="N85" s="21">
        <f t="shared" ref="N85:N91" si="12">B85/G85</f>
        <v>2.6701469068441085E-2</v>
      </c>
      <c r="O85" s="18">
        <f t="shared" si="9"/>
        <v>0.16728706814403704</v>
      </c>
      <c r="Q85" s="21">
        <f t="shared" si="10"/>
        <v>2.6701469068441085E-2</v>
      </c>
      <c r="R85" s="21">
        <f t="shared" si="11"/>
        <v>0.1372014617134035</v>
      </c>
    </row>
    <row r="86" spans="1:18">
      <c r="A86" s="17" t="s">
        <v>149</v>
      </c>
      <c r="B86" s="1">
        <f>'Desembolsos BNDES'!B256</f>
        <v>18055</v>
      </c>
      <c r="C86" s="1">
        <f>'Desembolsos BNDES'!C256</f>
        <v>5392</v>
      </c>
      <c r="D86" s="1">
        <f>'Desembolsos BNDES'!D256</f>
        <v>9462</v>
      </c>
      <c r="E86" s="1">
        <f>'Desembolsos BNDES'!E256</f>
        <v>3149</v>
      </c>
      <c r="F86" s="1">
        <f>'Desembolsos BNDES'!F256</f>
        <v>52</v>
      </c>
      <c r="G86" s="17">
        <f>'PIB IBGE'!R86</f>
        <v>1498374.6990772483</v>
      </c>
      <c r="H86" s="17">
        <f>'PIB IBGE'!U86</f>
        <v>251494.86902088011</v>
      </c>
      <c r="I86" s="17">
        <f>'PIB IBGE'!V86</f>
        <v>-10608.976707369447</v>
      </c>
      <c r="J86" s="18">
        <f t="shared" si="6"/>
        <v>0.16784511189074366</v>
      </c>
      <c r="K86" s="18">
        <f t="shared" si="7"/>
        <v>-7.0803229084839912E-3</v>
      </c>
      <c r="N86" s="21">
        <f t="shared" si="12"/>
        <v>1.2049722950553624E-2</v>
      </c>
      <c r="O86" s="18">
        <f t="shared" si="9"/>
        <v>0.16784511189074366</v>
      </c>
      <c r="P86" s="21"/>
      <c r="Q86" s="21">
        <f t="shared" si="10"/>
        <v>1.2049722950553624E-2</v>
      </c>
      <c r="R86" s="21">
        <f t="shared" si="11"/>
        <v>0.16076478898225968</v>
      </c>
    </row>
    <row r="87" spans="1:18">
      <c r="A87" s="17" t="s">
        <v>159</v>
      </c>
      <c r="B87" s="1">
        <f>'Desembolsos BNDES'!B259-'Desembolsos BNDES'!B256</f>
        <v>22067</v>
      </c>
      <c r="C87" s="1">
        <f>'Desembolsos BNDES'!C259-'Desembolsos BNDES'!C256</f>
        <v>5688</v>
      </c>
      <c r="D87" s="1">
        <f>'Desembolsos BNDES'!D259-'Desembolsos BNDES'!D256</f>
        <v>12169</v>
      </c>
      <c r="E87" s="1">
        <f>'Desembolsos BNDES'!E259-'Desembolsos BNDES'!E256</f>
        <v>3499</v>
      </c>
      <c r="F87" s="1">
        <f>'Desembolsos BNDES'!F259-'Desembolsos BNDES'!F256</f>
        <v>711</v>
      </c>
      <c r="G87" s="17">
        <f>'PIB IBGE'!R87</f>
        <v>1557721.7893091526</v>
      </c>
      <c r="H87" s="17">
        <f>'PIB IBGE'!U87</f>
        <v>260048.91254543466</v>
      </c>
      <c r="I87" s="17">
        <f>'PIB IBGE'!V87</f>
        <v>-11459.575414838135</v>
      </c>
      <c r="J87" s="18">
        <f t="shared" si="6"/>
        <v>0.16694182127398113</v>
      </c>
      <c r="K87" s="18">
        <f t="shared" si="7"/>
        <v>-7.3566252288994683E-3</v>
      </c>
      <c r="N87" s="21">
        <f t="shared" si="12"/>
        <v>1.4166201019622819E-2</v>
      </c>
      <c r="O87" s="18">
        <f t="shared" si="9"/>
        <v>0.16694182127398113</v>
      </c>
      <c r="P87" s="21"/>
      <c r="Q87" s="21">
        <f t="shared" si="10"/>
        <v>1.4166201019622819E-2</v>
      </c>
      <c r="R87" s="21">
        <f t="shared" si="11"/>
        <v>0.15958519604508167</v>
      </c>
    </row>
    <row r="88" spans="1:18">
      <c r="A88" s="17" t="s">
        <v>160</v>
      </c>
      <c r="B88" s="1">
        <f>'Desembolsos BNDES'!B262-'Desembolsos BNDES'!B259</f>
        <v>22083</v>
      </c>
      <c r="C88" s="1">
        <f>'Desembolsos BNDES'!C262-'Desembolsos BNDES'!C259</f>
        <v>9653</v>
      </c>
      <c r="D88" s="1">
        <f>'Desembolsos BNDES'!D262-'Desembolsos BNDES'!D259</f>
        <v>9262</v>
      </c>
      <c r="E88" s="1">
        <f>'Desembolsos BNDES'!E262-'Desembolsos BNDES'!E259</f>
        <v>2883</v>
      </c>
      <c r="F88" s="1">
        <f>'Desembolsos BNDES'!F262-'Desembolsos BNDES'!F259</f>
        <v>286</v>
      </c>
      <c r="G88" s="17">
        <f>'PIB IBGE'!R88</f>
        <v>1580204.3915228385</v>
      </c>
      <c r="H88" s="17">
        <f>'PIB IBGE'!U88</f>
        <v>260490.1596450331</v>
      </c>
      <c r="I88" s="17">
        <f>'PIB IBGE'!V88</f>
        <v>-513.55738146790861</v>
      </c>
      <c r="J88" s="18">
        <f t="shared" si="6"/>
        <v>0.16484586490358977</v>
      </c>
      <c r="K88" s="18">
        <f t="shared" si="7"/>
        <v>-3.249942755651975E-4</v>
      </c>
      <c r="N88" s="21">
        <f t="shared" si="12"/>
        <v>1.3974774477571648E-2</v>
      </c>
      <c r="O88" s="18">
        <f t="shared" si="9"/>
        <v>0.16484586490358977</v>
      </c>
      <c r="Q88" s="21">
        <f t="shared" si="10"/>
        <v>1.3974774477571648E-2</v>
      </c>
      <c r="R88" s="21">
        <f t="shared" si="11"/>
        <v>0.16452087062802456</v>
      </c>
    </row>
    <row r="89" spans="1:18">
      <c r="A89" s="17" t="s">
        <v>161</v>
      </c>
      <c r="B89" s="1">
        <f>'Desembolsos BNDES'!B265-'Desembolsos BNDES'!B262</f>
        <v>26052</v>
      </c>
      <c r="C89" s="1">
        <f>'Desembolsos BNDES'!C265-'Desembolsos BNDES'!C262</f>
        <v>7876</v>
      </c>
      <c r="D89" s="1">
        <f>'Desembolsos BNDES'!D265-'Desembolsos BNDES'!D262</f>
        <v>13324</v>
      </c>
      <c r="E89" s="1">
        <f>'Desembolsos BNDES'!E265-'Desembolsos BNDES'!E262</f>
        <v>4367</v>
      </c>
      <c r="F89" s="1">
        <f>'Desembolsos BNDES'!F265-'Desembolsos BNDES'!F262</f>
        <v>484</v>
      </c>
      <c r="G89" s="17">
        <f>'PIB IBGE'!R89</f>
        <v>1630593.856534618</v>
      </c>
      <c r="H89" s="17">
        <f>'PIB IBGE'!U89</f>
        <v>254786.37016120195</v>
      </c>
      <c r="I89" s="17">
        <f>'PIB IBGE'!V89</f>
        <v>-36262.393918055772</v>
      </c>
      <c r="J89" s="18">
        <f t="shared" si="6"/>
        <v>0.15625372875050617</v>
      </c>
      <c r="K89" s="18">
        <f t="shared" si="7"/>
        <v>-2.2238765203691856E-2</v>
      </c>
      <c r="N89" s="21">
        <f t="shared" si="12"/>
        <v>1.5977001198426207E-2</v>
      </c>
      <c r="O89" s="18">
        <f t="shared" si="9"/>
        <v>0.15625372875050617</v>
      </c>
      <c r="Q89" s="21">
        <f t="shared" si="10"/>
        <v>1.5977001198426207E-2</v>
      </c>
      <c r="R89" s="21">
        <f t="shared" si="11"/>
        <v>0.1340149635468143</v>
      </c>
    </row>
    <row r="90" spans="1:18">
      <c r="A90" s="17" t="s">
        <v>187</v>
      </c>
      <c r="B90" s="1">
        <f>'Desembolsos BNDES'!B268</f>
        <v>15065</v>
      </c>
      <c r="C90" s="1">
        <f>'Desembolsos BNDES'!C268</f>
        <v>3075</v>
      </c>
      <c r="D90" s="1">
        <f>'Desembolsos BNDES'!D268</f>
        <v>8634</v>
      </c>
      <c r="E90" s="1">
        <f>'Desembolsos BNDES'!E268</f>
        <v>3336</v>
      </c>
      <c r="F90" s="1">
        <f>'Desembolsos BNDES'!F268</f>
        <v>19</v>
      </c>
      <c r="G90" s="17">
        <f>'PIB IBGE'!R90</f>
        <v>1594462.4185052954</v>
      </c>
      <c r="H90" s="17">
        <f>'PIB IBGE'!U90</f>
        <v>248569.48377760482</v>
      </c>
      <c r="I90" s="17">
        <f>'PIB IBGE'!V90</f>
        <v>22385.887542283894</v>
      </c>
      <c r="J90" s="18">
        <f t="shared" si="6"/>
        <v>0.15589547981358037</v>
      </c>
      <c r="K90" s="18">
        <f t="shared" si="7"/>
        <v>1.4039771199668163E-2</v>
      </c>
      <c r="N90" s="21">
        <f t="shared" si="12"/>
        <v>9.4483255454352166E-3</v>
      </c>
      <c r="O90" s="18">
        <f t="shared" si="9"/>
        <v>0.15589547981358037</v>
      </c>
      <c r="Q90" s="21">
        <f t="shared" si="10"/>
        <v>9.4483255454352166E-3</v>
      </c>
      <c r="R90" s="21">
        <f t="shared" si="11"/>
        <v>0.16993525101324852</v>
      </c>
    </row>
    <row r="91" spans="1:18">
      <c r="A91" s="17" t="s">
        <v>188</v>
      </c>
      <c r="B91" s="1">
        <f>'Desembolsos BNDES'!B271-'Desembolsos BNDES'!B268</f>
        <v>18418</v>
      </c>
      <c r="C91" s="1">
        <f>'Desembolsos BNDES'!C271-'Desembolsos BNDES'!C268</f>
        <v>3793</v>
      </c>
      <c r="D91" s="1">
        <f>'Desembolsos BNDES'!D271-'Desembolsos BNDES'!D268</f>
        <v>11050</v>
      </c>
      <c r="E91" s="1">
        <f>'Desembolsos BNDES'!E271-'Desembolsos BNDES'!E268</f>
        <v>3542</v>
      </c>
      <c r="F91" s="1">
        <f>'Desembolsos BNDES'!F271-'Desembolsos BNDES'!F268</f>
        <v>34</v>
      </c>
      <c r="G91" s="17">
        <f>'PIB IBGE'!R91</f>
        <v>1639310.7126505387</v>
      </c>
      <c r="H91" s="17">
        <f>'PIB IBGE'!U91</f>
        <v>253869.44299921434</v>
      </c>
      <c r="I91" s="17">
        <f>'PIB IBGE'!V91</f>
        <v>-10014.390078074157</v>
      </c>
      <c r="J91" s="18">
        <f t="shared" si="6"/>
        <v>0.15486352955550603</v>
      </c>
      <c r="K91" s="18">
        <f t="shared" si="7"/>
        <v>-6.1089029680543435E-3</v>
      </c>
      <c r="N91" s="21">
        <f t="shared" si="12"/>
        <v>1.1235209931752744E-2</v>
      </c>
      <c r="O91" s="18">
        <f t="shared" si="9"/>
        <v>0.15486352955550603</v>
      </c>
      <c r="Q91" s="21">
        <f>B91/G91</f>
        <v>1.1235209931752744E-2</v>
      </c>
      <c r="R91" s="21">
        <f>J91+K91</f>
        <v>0.1487546265874517</v>
      </c>
    </row>
    <row r="92" spans="1:18">
      <c r="O92" s="90">
        <f>CORREL(O6:O91,N6:N91)</f>
        <v>0.49690976997380942</v>
      </c>
      <c r="R92" s="90">
        <f>CORREL(R6:R91,Q6:Q91)</f>
        <v>0.37467026409957005</v>
      </c>
    </row>
  </sheetData>
  <pageMargins left="0.511811024" right="0.511811024" top="0.78740157499999996" bottom="0.78740157499999996" header="0.31496062000000002" footer="0.31496062000000002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2"/>
  <sheetViews>
    <sheetView topLeftCell="Q1" workbookViewId="0">
      <selection activeCell="Y4" sqref="Y4"/>
    </sheetView>
  </sheetViews>
  <sheetFormatPr defaultRowHeight="12.75"/>
  <cols>
    <col min="1" max="1" width="6.7109375" bestFit="1" customWidth="1"/>
    <col min="2" max="2" width="8.42578125" customWidth="1"/>
    <col min="3" max="4" width="11.28515625" bestFit="1" customWidth="1"/>
    <col min="5" max="5" width="10.28515625" bestFit="1" customWidth="1"/>
    <col min="6" max="6" width="11.28515625" bestFit="1" customWidth="1"/>
    <col min="7" max="8" width="12.85546875" bestFit="1" customWidth="1"/>
    <col min="9" max="9" width="16.5703125" bestFit="1" customWidth="1"/>
    <col min="12" max="13" width="12.28515625" bestFit="1" customWidth="1"/>
    <col min="16" max="17" width="12.28515625" bestFit="1" customWidth="1"/>
  </cols>
  <sheetData>
    <row r="1" spans="1:25">
      <c r="B1" s="115" t="s">
        <v>126</v>
      </c>
      <c r="C1" s="115"/>
      <c r="D1" s="115"/>
      <c r="E1" s="115"/>
      <c r="F1" s="115"/>
      <c r="G1" s="115"/>
      <c r="H1" s="115"/>
      <c r="I1" s="115"/>
      <c r="L1" s="115" t="s">
        <v>127</v>
      </c>
      <c r="M1" s="115"/>
      <c r="P1" s="115" t="s">
        <v>128</v>
      </c>
      <c r="Q1" s="115"/>
      <c r="T1" s="115"/>
      <c r="U1" s="115"/>
      <c r="X1" s="115"/>
      <c r="Y1" s="115"/>
    </row>
    <row r="2" spans="1:25">
      <c r="B2" s="15" t="s">
        <v>4</v>
      </c>
      <c r="C2" s="15" t="s">
        <v>2</v>
      </c>
      <c r="D2" s="15" t="s">
        <v>0</v>
      </c>
      <c r="E2" s="15" t="s">
        <v>3</v>
      </c>
      <c r="F2" s="15" t="s">
        <v>1</v>
      </c>
      <c r="G2" s="15" t="s">
        <v>13</v>
      </c>
      <c r="H2" s="15" t="s">
        <v>116</v>
      </c>
      <c r="I2" s="15" t="s">
        <v>124</v>
      </c>
      <c r="L2" t="s">
        <v>119</v>
      </c>
      <c r="M2" t="s">
        <v>125</v>
      </c>
      <c r="P2" t="s">
        <v>119</v>
      </c>
      <c r="Q2" t="s">
        <v>125</v>
      </c>
      <c r="Y2" t="s">
        <v>120</v>
      </c>
    </row>
    <row r="3" spans="1:25">
      <c r="A3">
        <v>1995</v>
      </c>
      <c r="B3" s="31">
        <f>'Desembolsos BNDES'!B13</f>
        <v>7098</v>
      </c>
      <c r="C3" s="31">
        <f>'Desembolsos BNDES'!C13</f>
        <v>731</v>
      </c>
      <c r="D3" s="31">
        <f>'Desembolsos BNDES'!D13</f>
        <v>4001</v>
      </c>
      <c r="E3" s="31">
        <f>'Desembolsos BNDES'!E13</f>
        <v>72</v>
      </c>
      <c r="F3" s="31">
        <f>'Desembolsos BNDES'!F13</f>
        <v>2294</v>
      </c>
      <c r="G3" s="31">
        <f>'PIB IBGE'!R5</f>
        <v>705991.55286091799</v>
      </c>
      <c r="H3" s="31">
        <f>'PIB IBGE'!U5</f>
        <v>143219.54756080601</v>
      </c>
      <c r="I3" s="31">
        <f>'PIB IBGE'!V5</f>
        <v>-21137.043063641799</v>
      </c>
      <c r="K3">
        <v>1995</v>
      </c>
      <c r="L3" s="19">
        <f>B3/1000</f>
        <v>7.0979999999999999</v>
      </c>
      <c r="M3" s="19">
        <f>(H3+I3)/1000</f>
        <v>122.08250449716421</v>
      </c>
      <c r="O3" s="73">
        <v>1995</v>
      </c>
      <c r="P3" s="20">
        <f>B3/G3</f>
        <v>1.005394465590486E-2</v>
      </c>
      <c r="Q3" s="20">
        <f>(H3+I3)/G3</f>
        <v>0.17292346346417936</v>
      </c>
      <c r="U3" s="19"/>
      <c r="X3">
        <v>1995</v>
      </c>
      <c r="Y3" s="20">
        <f>B3/G3</f>
        <v>1.005394465590486E-2</v>
      </c>
    </row>
    <row r="4" spans="1:25">
      <c r="A4">
        <f>1+A3</f>
        <v>1996</v>
      </c>
      <c r="B4" s="19">
        <f>'Desembolsos BNDES'!B25</f>
        <v>9951</v>
      </c>
      <c r="C4" s="19">
        <f>'Desembolsos BNDES'!C25</f>
        <v>730</v>
      </c>
      <c r="D4" s="19">
        <f>'Desembolsos BNDES'!D25</f>
        <v>4242</v>
      </c>
      <c r="E4" s="19">
        <f>'Desembolsos BNDES'!E25</f>
        <v>147</v>
      </c>
      <c r="F4" s="29">
        <f>'Desembolsos BNDES'!F25</f>
        <v>4833</v>
      </c>
      <c r="G4" s="29">
        <f>SUM(' Séries Trimestrais'!G$6:G$9)</f>
        <v>854763.607812398</v>
      </c>
      <c r="H4" s="29">
        <f>SUM(' Séries Trimestrais'!H$6:H$9)</f>
        <v>159333.52483663801</v>
      </c>
      <c r="I4" s="29">
        <f>SUM(' Séries Trimestrais'!I$6:I$9)</f>
        <v>-11741.95101401604</v>
      </c>
      <c r="J4" s="22"/>
      <c r="K4">
        <f>1+K3</f>
        <v>1996</v>
      </c>
      <c r="L4" s="19">
        <f t="shared" ref="L4:L22" si="0">B4/1000</f>
        <v>9.9510000000000005</v>
      </c>
      <c r="M4" s="19">
        <f t="shared" ref="M4:M22" si="1">(H4+I4)/1000</f>
        <v>147.591573822622</v>
      </c>
      <c r="O4" s="73">
        <f>1+O3</f>
        <v>1996</v>
      </c>
      <c r="P4" s="20">
        <f t="shared" ref="P4:P22" si="2">B4/G4</f>
        <v>1.1641815244647183E-2</v>
      </c>
      <c r="Q4" s="20">
        <f t="shared" ref="Q4:Q22" si="3">(H4+I4)/G4</f>
        <v>0.17266946378350623</v>
      </c>
      <c r="U4" s="19"/>
      <c r="X4">
        <f>1+X3</f>
        <v>1996</v>
      </c>
      <c r="Y4" s="20">
        <f t="shared" ref="Y4:Y24" si="4">B4/G4</f>
        <v>1.1641815244647183E-2</v>
      </c>
    </row>
    <row r="5" spans="1:25">
      <c r="A5">
        <f t="shared" ref="A5:A23" si="5">1+A4</f>
        <v>1997</v>
      </c>
      <c r="B5" s="19">
        <f>'Desembolsos BNDES'!B37</f>
        <v>17894</v>
      </c>
      <c r="C5" s="19">
        <f>'Desembolsos BNDES'!C37</f>
        <v>1391</v>
      </c>
      <c r="D5" s="19">
        <f>'Desembolsos BNDES'!D37</f>
        <v>6041</v>
      </c>
      <c r="E5" s="19">
        <f>'Desembolsos BNDES'!E37</f>
        <v>752</v>
      </c>
      <c r="F5" s="29">
        <f>'Desembolsos BNDES'!F37</f>
        <v>9710</v>
      </c>
      <c r="G5" s="29">
        <f>SUM(' Séries Trimestrais'!G$10:G$13)</f>
        <v>952089.19608881092</v>
      </c>
      <c r="H5" s="29">
        <f>SUM(' Séries Trimestrais'!H$10:H$13)</f>
        <v>182067.075576267</v>
      </c>
      <c r="I5" s="29">
        <f>SUM(' Séries Trimestrais'!I$10:I$13)</f>
        <v>-12938.087740235147</v>
      </c>
      <c r="J5" s="22"/>
      <c r="K5">
        <f t="shared" ref="K5:K23" si="6">1+K4</f>
        <v>1997</v>
      </c>
      <c r="L5" s="19">
        <f t="shared" si="0"/>
        <v>17.893999999999998</v>
      </c>
      <c r="M5" s="19">
        <f t="shared" si="1"/>
        <v>169.12898783603185</v>
      </c>
      <c r="O5" s="73">
        <f t="shared" ref="O5:O23" si="7">1+O4</f>
        <v>1997</v>
      </c>
      <c r="P5" s="20">
        <f t="shared" si="2"/>
        <v>1.8794457571316509E-2</v>
      </c>
      <c r="Q5" s="20">
        <f t="shared" si="3"/>
        <v>0.17763985615088893</v>
      </c>
      <c r="U5" s="19"/>
      <c r="X5">
        <f t="shared" ref="X5:X23" si="8">1+X4</f>
        <v>1997</v>
      </c>
      <c r="Y5" s="20">
        <f t="shared" si="4"/>
        <v>1.8794457571316509E-2</v>
      </c>
    </row>
    <row r="6" spans="1:25">
      <c r="A6">
        <f t="shared" si="5"/>
        <v>1998</v>
      </c>
      <c r="B6" s="19">
        <f>'Desembolsos BNDES'!B49</f>
        <v>18991</v>
      </c>
      <c r="C6" s="19">
        <f>'Desembolsos BNDES'!C49</f>
        <v>1349</v>
      </c>
      <c r="D6" s="19">
        <f>'Desembolsos BNDES'!D49</f>
        <v>7281</v>
      </c>
      <c r="E6" s="19">
        <f>'Desembolsos BNDES'!E49</f>
        <v>282</v>
      </c>
      <c r="F6" s="29">
        <f>'Desembolsos BNDES'!F49</f>
        <v>10080</v>
      </c>
      <c r="G6" s="29">
        <f>SUM(' Séries Trimestrais'!G$14:G$17)</f>
        <v>1002351.019213479</v>
      </c>
      <c r="H6" s="29">
        <f>SUM(' Séries Trimestrais'!H$14:H$17)</f>
        <v>185859.41916958211</v>
      </c>
      <c r="I6" s="29">
        <f>SUM(' Séries Trimestrais'!I$14:I$17)</f>
        <v>-3784.8431888495379</v>
      </c>
      <c r="J6" s="22"/>
      <c r="K6">
        <f t="shared" si="6"/>
        <v>1998</v>
      </c>
      <c r="L6" s="19">
        <f t="shared" si="0"/>
        <v>18.991</v>
      </c>
      <c r="M6" s="19">
        <f t="shared" si="1"/>
        <v>182.07457598073256</v>
      </c>
      <c r="O6" s="73">
        <f t="shared" si="7"/>
        <v>1998</v>
      </c>
      <c r="P6" s="20">
        <f t="shared" si="2"/>
        <v>1.894645651670189E-2</v>
      </c>
      <c r="Q6" s="20">
        <f t="shared" si="3"/>
        <v>0.18164751917307587</v>
      </c>
      <c r="U6" s="19"/>
      <c r="X6">
        <f t="shared" si="8"/>
        <v>1998</v>
      </c>
      <c r="Y6" s="20">
        <f t="shared" si="4"/>
        <v>1.894645651670189E-2</v>
      </c>
    </row>
    <row r="7" spans="1:25">
      <c r="A7">
        <f t="shared" si="5"/>
        <v>1999</v>
      </c>
      <c r="B7" s="19">
        <f>'Desembolsos BNDES'!B61</f>
        <v>18052</v>
      </c>
      <c r="C7" s="19">
        <f>'Desembolsos BNDES'!C61</f>
        <v>1286</v>
      </c>
      <c r="D7" s="19">
        <f>'Desembolsos BNDES'!D61</f>
        <v>8166</v>
      </c>
      <c r="E7" s="19">
        <f>'Desembolsos BNDES'!E61</f>
        <v>258</v>
      </c>
      <c r="F7" s="29">
        <f>'Desembolsos BNDES'!F61</f>
        <v>8341</v>
      </c>
      <c r="G7" s="29">
        <f>SUM(' Séries Trimestrais'!G$18:G$21)</f>
        <v>1087710.456053993</v>
      </c>
      <c r="H7" s="29">
        <f>SUM(' Séries Trimestrais'!H$18:H$21)</f>
        <v>185088.01145095611</v>
      </c>
      <c r="I7" s="29">
        <f>SUM(' Séries Trimestrais'!I$18:I$21)</f>
        <v>4060.0481395056836</v>
      </c>
      <c r="J7" s="22"/>
      <c r="K7">
        <f t="shared" si="6"/>
        <v>1999</v>
      </c>
      <c r="L7" s="19">
        <f t="shared" si="0"/>
        <v>18.052</v>
      </c>
      <c r="M7" s="19">
        <f t="shared" si="1"/>
        <v>189.14805959046177</v>
      </c>
      <c r="O7" s="73">
        <f t="shared" si="7"/>
        <v>1999</v>
      </c>
      <c r="P7" s="20">
        <f t="shared" si="2"/>
        <v>1.6596328461794169E-2</v>
      </c>
      <c r="Q7" s="20">
        <f t="shared" si="3"/>
        <v>0.1738955974337647</v>
      </c>
      <c r="U7" s="19"/>
      <c r="X7">
        <f t="shared" si="8"/>
        <v>1999</v>
      </c>
      <c r="Y7" s="20">
        <f t="shared" si="4"/>
        <v>1.6596328461794169E-2</v>
      </c>
    </row>
    <row r="8" spans="1:25">
      <c r="A8">
        <f t="shared" si="5"/>
        <v>2000</v>
      </c>
      <c r="B8" s="19">
        <f>'Desembolsos BNDES'!B73</f>
        <v>23046</v>
      </c>
      <c r="C8" s="19">
        <f>'Desembolsos BNDES'!C73</f>
        <v>1908</v>
      </c>
      <c r="D8" s="19">
        <f>'Desembolsos BNDES'!D73</f>
        <v>10283</v>
      </c>
      <c r="E8" s="19">
        <f>'Desembolsos BNDES'!E73</f>
        <v>121</v>
      </c>
      <c r="F8" s="29">
        <f>'Desembolsos BNDES'!F73</f>
        <v>10734</v>
      </c>
      <c r="G8" s="29">
        <f>SUM(' Séries Trimestrais'!G$22:G$25)</f>
        <v>1199092.07094021</v>
      </c>
      <c r="H8" s="29">
        <f>SUM(' Séries Trimestrais'!H$22:H$25)</f>
        <v>219487.6645917641</v>
      </c>
      <c r="I8" s="29">
        <f>SUM(' Séries Trimestrais'!I$22:I$25)</f>
        <v>7178.1397228262786</v>
      </c>
      <c r="J8" s="22"/>
      <c r="K8">
        <f t="shared" si="6"/>
        <v>2000</v>
      </c>
      <c r="L8" s="19">
        <f t="shared" si="0"/>
        <v>23.045999999999999</v>
      </c>
      <c r="M8" s="19">
        <f t="shared" si="1"/>
        <v>226.66580431459039</v>
      </c>
      <c r="O8" s="73">
        <f t="shared" si="7"/>
        <v>2000</v>
      </c>
      <c r="P8" s="20">
        <f t="shared" si="2"/>
        <v>1.9219541650316807E-2</v>
      </c>
      <c r="Q8" s="20">
        <f t="shared" si="3"/>
        <v>0.18903119268970009</v>
      </c>
      <c r="U8" s="19"/>
      <c r="X8">
        <f t="shared" si="8"/>
        <v>2000</v>
      </c>
      <c r="Y8" s="20">
        <f t="shared" si="4"/>
        <v>1.9219541650316807E-2</v>
      </c>
    </row>
    <row r="9" spans="1:25">
      <c r="A9">
        <f t="shared" si="5"/>
        <v>2001</v>
      </c>
      <c r="B9" s="19">
        <f>'Desembolsos BNDES'!B85</f>
        <v>25217</v>
      </c>
      <c r="C9" s="19">
        <f>'Desembolsos BNDES'!C85</f>
        <v>2762</v>
      </c>
      <c r="D9" s="19">
        <f>'Desembolsos BNDES'!D85</f>
        <v>12760</v>
      </c>
      <c r="E9" s="19">
        <f>'Desembolsos BNDES'!E85</f>
        <v>396</v>
      </c>
      <c r="F9" s="29">
        <f>'Desembolsos BNDES'!F85</f>
        <v>9298</v>
      </c>
      <c r="G9" s="29">
        <f>SUM(' Séries Trimestrais'!G$26:G$29)</f>
        <v>1315755.4678309299</v>
      </c>
      <c r="H9" s="29">
        <f>SUM(' Séries Trimestrais'!H$26:H$29)</f>
        <v>242336.9802015879</v>
      </c>
      <c r="I9" s="29">
        <f>SUM(' Séries Trimestrais'!I$26:I$29)</f>
        <v>4260.0713801020474</v>
      </c>
      <c r="J9" s="22"/>
      <c r="K9">
        <f t="shared" si="6"/>
        <v>2001</v>
      </c>
      <c r="L9" s="19">
        <f t="shared" si="0"/>
        <v>25.216999999999999</v>
      </c>
      <c r="M9" s="19">
        <f t="shared" si="1"/>
        <v>246.59705158168995</v>
      </c>
      <c r="O9" s="73">
        <f t="shared" si="7"/>
        <v>2001</v>
      </c>
      <c r="P9" s="20">
        <f t="shared" si="2"/>
        <v>1.9165415319589079E-2</v>
      </c>
      <c r="Q9" s="20">
        <f t="shared" si="3"/>
        <v>0.18741860293251453</v>
      </c>
      <c r="U9" s="19"/>
      <c r="X9">
        <f t="shared" si="8"/>
        <v>2001</v>
      </c>
      <c r="Y9" s="20">
        <f t="shared" si="4"/>
        <v>1.9165415319589079E-2</v>
      </c>
    </row>
    <row r="10" spans="1:25">
      <c r="A10">
        <f t="shared" si="5"/>
        <v>2002</v>
      </c>
      <c r="B10" s="19">
        <f>'Desembolsos BNDES'!B97</f>
        <v>37419</v>
      </c>
      <c r="C10" s="19">
        <f>'Desembolsos BNDES'!C97</f>
        <v>4509</v>
      </c>
      <c r="D10" s="19">
        <f>'Desembolsos BNDES'!D97</f>
        <v>17178</v>
      </c>
      <c r="E10" s="19">
        <f>'Desembolsos BNDES'!E97</f>
        <v>250</v>
      </c>
      <c r="F10" s="29">
        <f>'Desembolsos BNDES'!F97</f>
        <v>15482</v>
      </c>
      <c r="G10" s="29">
        <f>SUM(' Séries Trimestrais'!G$30:G$33)</f>
        <v>1488787.255158368</v>
      </c>
      <c r="H10" s="29">
        <f>SUM(' Séries Trimestrais'!H$30:H$33)</f>
        <v>266883.737572624</v>
      </c>
      <c r="I10" s="29">
        <f>SUM(' Séries Trimestrais'!I$30:I$33)</f>
        <v>-7104.0660648806279</v>
      </c>
      <c r="J10" s="22"/>
      <c r="K10">
        <f t="shared" si="6"/>
        <v>2002</v>
      </c>
      <c r="L10" s="19">
        <f t="shared" si="0"/>
        <v>37.418999999999997</v>
      </c>
      <c r="M10" s="19">
        <f t="shared" si="1"/>
        <v>259.77967150774339</v>
      </c>
      <c r="O10" s="73">
        <f t="shared" si="7"/>
        <v>2002</v>
      </c>
      <c r="P10" s="20">
        <f t="shared" si="2"/>
        <v>2.5133879854458856E-2</v>
      </c>
      <c r="Q10" s="20">
        <f t="shared" si="3"/>
        <v>0.17449079484503621</v>
      </c>
      <c r="U10" s="19"/>
      <c r="X10">
        <f t="shared" si="8"/>
        <v>2002</v>
      </c>
      <c r="Y10" s="20">
        <f t="shared" si="4"/>
        <v>2.5133879854458856E-2</v>
      </c>
    </row>
    <row r="11" spans="1:25">
      <c r="A11">
        <f t="shared" si="5"/>
        <v>2003</v>
      </c>
      <c r="B11" s="19">
        <f>'Desembolsos BNDES'!B109</f>
        <v>33534</v>
      </c>
      <c r="C11" s="19">
        <f>'Desembolsos BNDES'!C109</f>
        <v>4595</v>
      </c>
      <c r="D11" s="19">
        <f>'Desembolsos BNDES'!D109</f>
        <v>15937</v>
      </c>
      <c r="E11" s="19">
        <f>'Desembolsos BNDES'!E109</f>
        <v>157</v>
      </c>
      <c r="F11" s="29">
        <f>'Desembolsos BNDES'!F109</f>
        <v>12844</v>
      </c>
      <c r="G11" s="29">
        <f>SUM(' Séries Trimestrais'!G$34:G$37)</f>
        <v>1717950.39642449</v>
      </c>
      <c r="H11" s="29">
        <f>SUM(' Séries Trimestrais'!H$34:H$37)</f>
        <v>285261.52566096897</v>
      </c>
      <c r="I11" s="29">
        <f>SUM(' Séries Trimestrais'!I$34:I$37)</f>
        <v>4328.0194930562302</v>
      </c>
      <c r="J11" s="22"/>
      <c r="K11">
        <f t="shared" si="6"/>
        <v>2003</v>
      </c>
      <c r="L11" s="19">
        <f t="shared" si="0"/>
        <v>33.533999999999999</v>
      </c>
      <c r="M11" s="19">
        <f t="shared" si="1"/>
        <v>289.58954515402519</v>
      </c>
      <c r="O11" s="73">
        <f t="shared" si="7"/>
        <v>2003</v>
      </c>
      <c r="P11" s="20">
        <f t="shared" si="2"/>
        <v>1.9519771973505837E-2</v>
      </c>
      <c r="Q11" s="20">
        <f t="shared" si="3"/>
        <v>0.16856688397798783</v>
      </c>
      <c r="U11" s="19"/>
      <c r="X11">
        <f t="shared" si="8"/>
        <v>2003</v>
      </c>
      <c r="Y11" s="20">
        <f t="shared" si="4"/>
        <v>1.9519771973505837E-2</v>
      </c>
    </row>
    <row r="12" spans="1:25">
      <c r="A12">
        <f t="shared" si="5"/>
        <v>2004</v>
      </c>
      <c r="B12" s="19">
        <f>'Desembolsos BNDES'!B121</f>
        <v>39834</v>
      </c>
      <c r="C12" s="19">
        <f>'Desembolsos BNDES'!C121</f>
        <v>6930</v>
      </c>
      <c r="D12" s="19">
        <f>'Desembolsos BNDES'!D121</f>
        <v>15539</v>
      </c>
      <c r="E12" s="19">
        <f>'Desembolsos BNDES'!E121</f>
        <v>243</v>
      </c>
      <c r="F12" s="29">
        <f>'Desembolsos BNDES'!F121</f>
        <v>17122</v>
      </c>
      <c r="G12" s="29">
        <f>SUM(' Séries Trimestrais'!G$38:G$41)</f>
        <v>1957751.2129625618</v>
      </c>
      <c r="H12" s="29">
        <f>SUM(' Séries Trimestrais'!H$38:H$41)</f>
        <v>339087.07796384202</v>
      </c>
      <c r="I12" s="29">
        <f>SUM(' Séries Trimestrais'!I$38:I$41)</f>
        <v>11596.44602321928</v>
      </c>
      <c r="J12" s="22"/>
      <c r="K12">
        <f t="shared" si="6"/>
        <v>2004</v>
      </c>
      <c r="L12" s="19">
        <f t="shared" si="0"/>
        <v>39.834000000000003</v>
      </c>
      <c r="M12" s="19">
        <f t="shared" si="1"/>
        <v>350.68352398706128</v>
      </c>
      <c r="O12" s="73">
        <f t="shared" si="7"/>
        <v>2004</v>
      </c>
      <c r="P12" s="20">
        <f t="shared" si="2"/>
        <v>2.0346814108071119E-2</v>
      </c>
      <c r="Q12" s="20">
        <f t="shared" si="3"/>
        <v>0.17912568341939136</v>
      </c>
      <c r="U12" s="19"/>
      <c r="X12">
        <f t="shared" si="8"/>
        <v>2004</v>
      </c>
      <c r="Y12" s="20">
        <f t="shared" si="4"/>
        <v>2.0346814108071119E-2</v>
      </c>
    </row>
    <row r="13" spans="1:25">
      <c r="A13">
        <f t="shared" si="5"/>
        <v>2005</v>
      </c>
      <c r="B13" s="19">
        <f>'Desembolsos BNDES'!B133</f>
        <v>46980</v>
      </c>
      <c r="C13" s="19">
        <f>'Desembolsos BNDES'!C133</f>
        <v>4059</v>
      </c>
      <c r="D13" s="19">
        <f>'Desembolsos BNDES'!D133</f>
        <v>23104</v>
      </c>
      <c r="E13" s="19">
        <f>'Desembolsos BNDES'!E133</f>
        <v>338</v>
      </c>
      <c r="F13" s="29">
        <f>'Desembolsos BNDES'!F133</f>
        <v>19479</v>
      </c>
      <c r="G13" s="29">
        <f>SUM(' Séries Trimestrais'!G$42:G$45)</f>
        <v>2170584.5</v>
      </c>
      <c r="H13" s="29">
        <f>SUM(' Séries Trimestrais'!H$42:H$45)</f>
        <v>370218.86999999953</v>
      </c>
      <c r="I13" s="29">
        <f>SUM(' Séries Trimestrais'!I$42:I$45)</f>
        <v>3227.659999999677</v>
      </c>
      <c r="J13" s="22"/>
      <c r="K13">
        <f t="shared" si="6"/>
        <v>2005</v>
      </c>
      <c r="L13" s="19">
        <f t="shared" si="0"/>
        <v>46.98</v>
      </c>
      <c r="M13" s="19">
        <f t="shared" si="1"/>
        <v>373.4465299999992</v>
      </c>
      <c r="O13" s="73">
        <f t="shared" si="7"/>
        <v>2005</v>
      </c>
      <c r="P13" s="20">
        <f t="shared" si="2"/>
        <v>2.1643939685370463E-2</v>
      </c>
      <c r="Q13" s="20">
        <f t="shared" si="3"/>
        <v>0.17204883292956308</v>
      </c>
      <c r="U13" s="19"/>
      <c r="X13">
        <f t="shared" si="8"/>
        <v>2005</v>
      </c>
      <c r="Y13" s="20">
        <f t="shared" si="4"/>
        <v>2.1643939685370463E-2</v>
      </c>
    </row>
    <row r="14" spans="1:25">
      <c r="A14">
        <f t="shared" si="5"/>
        <v>2006</v>
      </c>
      <c r="B14" s="19">
        <f>'Desembolsos BNDES'!B145</f>
        <v>51318</v>
      </c>
      <c r="C14" s="19">
        <f>'Desembolsos BNDES'!C145</f>
        <v>3423</v>
      </c>
      <c r="D14" s="19">
        <f>'Desembolsos BNDES'!D145</f>
        <v>25663</v>
      </c>
      <c r="E14" s="19">
        <f>'Desembolsos BNDES'!E145</f>
        <v>1458</v>
      </c>
      <c r="F14" s="29">
        <f>'Desembolsos BNDES'!F145</f>
        <v>20775</v>
      </c>
      <c r="G14" s="29">
        <f>SUM(' Séries Trimestrais'!G$46:G$49)</f>
        <v>2409449.9400000013</v>
      </c>
      <c r="H14" s="29">
        <f>SUM(' Séries Trimestrais'!H$46:H$49)</f>
        <v>414673.54999999958</v>
      </c>
      <c r="I14" s="29">
        <f>SUM(' Séries Trimestrais'!I$46:I$49)</f>
        <v>14605.480000001069</v>
      </c>
      <c r="J14" s="22"/>
      <c r="K14">
        <f t="shared" si="6"/>
        <v>2006</v>
      </c>
      <c r="L14" s="19">
        <f t="shared" si="0"/>
        <v>51.317999999999998</v>
      </c>
      <c r="M14" s="19">
        <f t="shared" si="1"/>
        <v>429.27903000000066</v>
      </c>
      <c r="O14" s="73">
        <f t="shared" si="7"/>
        <v>2006</v>
      </c>
      <c r="P14" s="20">
        <f t="shared" si="2"/>
        <v>2.1298637148692939E-2</v>
      </c>
      <c r="Q14" s="20">
        <f t="shared" si="3"/>
        <v>0.17816474327746376</v>
      </c>
      <c r="U14" s="19"/>
      <c r="X14">
        <f t="shared" si="8"/>
        <v>2006</v>
      </c>
      <c r="Y14" s="20">
        <f t="shared" si="4"/>
        <v>2.1298637148692939E-2</v>
      </c>
    </row>
    <row r="15" spans="1:25">
      <c r="A15">
        <f t="shared" si="5"/>
        <v>2007</v>
      </c>
      <c r="B15" s="19">
        <f>'Desembolsos BNDES'!B157</f>
        <v>64892</v>
      </c>
      <c r="C15" s="19">
        <f>'Desembolsos BNDES'!C157</f>
        <v>4998</v>
      </c>
      <c r="D15" s="19">
        <f>'Desembolsos BNDES'!D157</f>
        <v>25395</v>
      </c>
      <c r="E15" s="19">
        <f>'Desembolsos BNDES'!E157</f>
        <v>1050</v>
      </c>
      <c r="F15" s="29">
        <f>'Desembolsos BNDES'!F157</f>
        <v>33448</v>
      </c>
      <c r="G15" s="29">
        <f>SUM(' Séries Trimestrais'!G$50:G$53)</f>
        <v>2720262.93</v>
      </c>
      <c r="H15" s="29">
        <f>SUM(' Séries Trimestrais'!H$50:H$53)</f>
        <v>489532.02999999898</v>
      </c>
      <c r="I15" s="29">
        <f>SUM(' Séries Trimestrais'!I$50:I$53)</f>
        <v>49605.739999998841</v>
      </c>
      <c r="J15" s="22"/>
      <c r="K15">
        <f t="shared" si="6"/>
        <v>2007</v>
      </c>
      <c r="L15" s="19">
        <f t="shared" si="0"/>
        <v>64.891999999999996</v>
      </c>
      <c r="M15" s="19">
        <f t="shared" si="1"/>
        <v>539.13776999999777</v>
      </c>
      <c r="O15" s="73">
        <f t="shared" si="7"/>
        <v>2007</v>
      </c>
      <c r="P15" s="20">
        <f t="shared" si="2"/>
        <v>2.3855046982535617E-2</v>
      </c>
      <c r="Q15" s="20">
        <f t="shared" si="3"/>
        <v>0.19819325700254931</v>
      </c>
      <c r="U15" s="19"/>
      <c r="X15">
        <f t="shared" si="8"/>
        <v>2007</v>
      </c>
      <c r="Y15" s="20">
        <f t="shared" si="4"/>
        <v>2.3855046982535617E-2</v>
      </c>
    </row>
    <row r="16" spans="1:25">
      <c r="A16">
        <f t="shared" si="5"/>
        <v>2008</v>
      </c>
      <c r="B16" s="19">
        <f>'Desembolsos BNDES'!B169</f>
        <v>90878</v>
      </c>
      <c r="C16" s="19">
        <f>'Desembolsos BNDES'!C169</f>
        <v>5594</v>
      </c>
      <c r="D16" s="19">
        <f>'Desembolsos BNDES'!D169</f>
        <v>35710</v>
      </c>
      <c r="E16" s="19">
        <f>'Desembolsos BNDES'!E169</f>
        <v>3311</v>
      </c>
      <c r="F16" s="29">
        <f>'Desembolsos BNDES'!F169</f>
        <v>46262</v>
      </c>
      <c r="G16" s="29">
        <f>SUM(' Séries Trimestrais'!G$54:G$57)</f>
        <v>3109803.1000000029</v>
      </c>
      <c r="H16" s="29">
        <f>SUM(' Séries Trimestrais'!H$54:H$57)</f>
        <v>602845.57999999903</v>
      </c>
      <c r="I16" s="29">
        <f>SUM(' Séries Trimestrais'!I$54:I$57)</f>
        <v>69474.659999999654</v>
      </c>
      <c r="J16" s="22"/>
      <c r="K16">
        <f t="shared" si="6"/>
        <v>2008</v>
      </c>
      <c r="L16" s="19">
        <f t="shared" si="0"/>
        <v>90.878</v>
      </c>
      <c r="M16" s="19">
        <f t="shared" si="1"/>
        <v>672.32023999999876</v>
      </c>
      <c r="O16" s="73">
        <f t="shared" si="7"/>
        <v>2008</v>
      </c>
      <c r="P16" s="20">
        <f t="shared" si="2"/>
        <v>2.9223072033081426E-2</v>
      </c>
      <c r="Q16" s="20">
        <f t="shared" si="3"/>
        <v>0.21619382912056331</v>
      </c>
      <c r="U16" s="19"/>
      <c r="X16">
        <f t="shared" si="8"/>
        <v>2008</v>
      </c>
      <c r="Y16" s="20">
        <f t="shared" si="4"/>
        <v>2.9223072033081426E-2</v>
      </c>
    </row>
    <row r="17" spans="1:25">
      <c r="A17">
        <f t="shared" si="5"/>
        <v>2009</v>
      </c>
      <c r="B17" s="19">
        <f>'Desembolsos BNDES'!B181</f>
        <v>136356</v>
      </c>
      <c r="C17" s="19">
        <f>'Desembolsos BNDES'!C181</f>
        <v>6856</v>
      </c>
      <c r="D17" s="19">
        <f>'Desembolsos BNDES'!D181</f>
        <v>60302</v>
      </c>
      <c r="E17" s="19">
        <f>'Desembolsos BNDES'!E181</f>
        <v>3219</v>
      </c>
      <c r="F17" s="29">
        <f>'Desembolsos BNDES'!F181</f>
        <v>65979</v>
      </c>
      <c r="G17" s="29">
        <f>SUM(' Séries Trimestrais'!G$58:G$61)</f>
        <v>3333039.3500000015</v>
      </c>
      <c r="H17" s="29">
        <f>SUM(' Séries Trimestrais'!H$58:H$61)</f>
        <v>636675.78</v>
      </c>
      <c r="I17" s="29">
        <f>SUM(' Séries Trimestrais'!I$58:I$61)</f>
        <v>-10193.200000003848</v>
      </c>
      <c r="J17" s="22"/>
      <c r="K17">
        <f t="shared" si="6"/>
        <v>2009</v>
      </c>
      <c r="L17" s="19">
        <f t="shared" si="0"/>
        <v>136.35599999999999</v>
      </c>
      <c r="M17" s="19">
        <f t="shared" si="1"/>
        <v>626.48257999999623</v>
      </c>
      <c r="O17" s="73">
        <f t="shared" si="7"/>
        <v>2009</v>
      </c>
      <c r="P17" s="20">
        <f t="shared" si="2"/>
        <v>4.0910408093441784E-2</v>
      </c>
      <c r="Q17" s="20">
        <f t="shared" si="3"/>
        <v>0.18796135125137239</v>
      </c>
      <c r="U17" s="19"/>
      <c r="X17">
        <f t="shared" si="8"/>
        <v>2009</v>
      </c>
      <c r="Y17" s="20">
        <f t="shared" si="4"/>
        <v>4.0910408093441784E-2</v>
      </c>
    </row>
    <row r="18" spans="1:25">
      <c r="A18">
        <f t="shared" si="5"/>
        <v>2010</v>
      </c>
      <c r="B18" s="19">
        <f>'Desembolsos BNDES'!B193</f>
        <v>168423</v>
      </c>
      <c r="C18" s="19">
        <f>'Desembolsos BNDES'!C193</f>
        <v>10126</v>
      </c>
      <c r="D18" s="19">
        <f>'Desembolsos BNDES'!D193</f>
        <v>77255</v>
      </c>
      <c r="E18" s="19">
        <f>'Desembolsos BNDES'!E193</f>
        <v>1514</v>
      </c>
      <c r="F18" s="29">
        <f>'Desembolsos BNDES'!F193</f>
        <v>79528</v>
      </c>
      <c r="G18" s="29">
        <f>SUM(' Séries Trimestrais'!G$62:G$65)</f>
        <v>3885847.0000000019</v>
      </c>
      <c r="H18" s="29">
        <f>SUM(' Séries Trimestrais'!H$62:H$65)</f>
        <v>797946</v>
      </c>
      <c r="I18" s="29">
        <f>SUM(' Séries Trimestrais'!I$62:I$65)</f>
        <v>49220.000000001608</v>
      </c>
      <c r="J18" s="22"/>
      <c r="K18">
        <f t="shared" si="6"/>
        <v>2010</v>
      </c>
      <c r="L18" s="19">
        <f t="shared" si="0"/>
        <v>168.423</v>
      </c>
      <c r="M18" s="19">
        <f t="shared" si="1"/>
        <v>847.16600000000165</v>
      </c>
      <c r="O18" s="73">
        <f t="shared" si="7"/>
        <v>2010</v>
      </c>
      <c r="P18" s="20">
        <f t="shared" si="2"/>
        <v>4.3342674068227574E-2</v>
      </c>
      <c r="Q18" s="20">
        <f t="shared" si="3"/>
        <v>0.2180132156515687</v>
      </c>
      <c r="U18" s="19"/>
      <c r="X18">
        <f t="shared" si="8"/>
        <v>2010</v>
      </c>
      <c r="Y18" s="20">
        <f t="shared" si="4"/>
        <v>4.3342674068227574E-2</v>
      </c>
    </row>
    <row r="19" spans="1:25">
      <c r="A19">
        <f t="shared" si="5"/>
        <v>2011</v>
      </c>
      <c r="B19" s="19">
        <f>'Desembolsos BNDES'!B205</f>
        <v>138873</v>
      </c>
      <c r="C19" s="19">
        <f>'Desembolsos BNDES'!C205</f>
        <v>9759</v>
      </c>
      <c r="D19" s="19">
        <f>'Desembolsos BNDES'!D205</f>
        <v>40270</v>
      </c>
      <c r="E19" s="19">
        <f>'Desembolsos BNDES'!E205</f>
        <v>3579</v>
      </c>
      <c r="F19" s="29">
        <f>'Desembolsos BNDES'!F205</f>
        <v>85265</v>
      </c>
      <c r="G19" s="29">
        <f>SUM(' Séries Trimestrais'!G$66:G$69)</f>
        <v>4376382</v>
      </c>
      <c r="H19" s="29">
        <f>SUM(' Séries Trimestrais'!H$66:H$69)</f>
        <v>901926.99999999802</v>
      </c>
      <c r="I19" s="29">
        <f>SUM(' Séries Trimestrais'!I$66:I$69)</f>
        <v>53273.999999996748</v>
      </c>
      <c r="J19" s="22"/>
      <c r="K19">
        <f t="shared" si="6"/>
        <v>2011</v>
      </c>
      <c r="L19" s="19">
        <f t="shared" si="0"/>
        <v>138.87299999999999</v>
      </c>
      <c r="M19" s="19">
        <f t="shared" si="1"/>
        <v>955.20099999999479</v>
      </c>
      <c r="O19" s="73">
        <f t="shared" si="7"/>
        <v>2011</v>
      </c>
      <c r="P19" s="20">
        <f t="shared" si="2"/>
        <v>3.1732376195679445E-2</v>
      </c>
      <c r="Q19" s="20">
        <f t="shared" si="3"/>
        <v>0.21826271107046752</v>
      </c>
      <c r="U19" s="19"/>
      <c r="X19">
        <f t="shared" si="8"/>
        <v>2011</v>
      </c>
      <c r="Y19" s="20">
        <f t="shared" si="4"/>
        <v>3.1732376195679445E-2</v>
      </c>
    </row>
    <row r="20" spans="1:25">
      <c r="A20">
        <f t="shared" si="5"/>
        <v>2012</v>
      </c>
      <c r="B20" s="19">
        <f>'Desembolsos BNDES'!B217</f>
        <v>155992</v>
      </c>
      <c r="C20" s="19">
        <f>'Desembolsos BNDES'!C217</f>
        <v>11362</v>
      </c>
      <c r="D20" s="19">
        <f>'Desembolsos BNDES'!D217</f>
        <v>45861</v>
      </c>
      <c r="E20" s="19">
        <f>'Desembolsos BNDES'!E217</f>
        <v>1825</v>
      </c>
      <c r="F20" s="29">
        <f>'Desembolsos BNDES'!F217</f>
        <v>96944</v>
      </c>
      <c r="G20" s="29">
        <f>SUM(' Séries Trimestrais'!G$70:G$73)</f>
        <v>4814760</v>
      </c>
      <c r="H20" s="29">
        <f>SUM(' Séries Trimestrais'!H$70:H$73)</f>
        <v>997459.99999999907</v>
      </c>
      <c r="I20" s="29">
        <f>SUM(' Séries Trimestrais'!I$70:I$73)</f>
        <v>33727.999999996806</v>
      </c>
      <c r="J20" s="22"/>
      <c r="K20">
        <f t="shared" si="6"/>
        <v>2012</v>
      </c>
      <c r="L20" s="19">
        <f t="shared" si="0"/>
        <v>155.99199999999999</v>
      </c>
      <c r="M20" s="19">
        <f t="shared" si="1"/>
        <v>1031.187999999996</v>
      </c>
      <c r="O20" s="73">
        <f t="shared" si="7"/>
        <v>2012</v>
      </c>
      <c r="P20" s="20">
        <f t="shared" si="2"/>
        <v>3.2398707308360128E-2</v>
      </c>
      <c r="Q20" s="20">
        <f t="shared" si="3"/>
        <v>0.21417225365334844</v>
      </c>
      <c r="U20" s="19"/>
      <c r="X20">
        <f t="shared" si="8"/>
        <v>2012</v>
      </c>
      <c r="Y20" s="20">
        <f t="shared" si="4"/>
        <v>3.2398707308360128E-2</v>
      </c>
    </row>
    <row r="21" spans="1:25">
      <c r="A21">
        <f t="shared" si="5"/>
        <v>2013</v>
      </c>
      <c r="B21" s="19">
        <f>'Desembolsos BNDES'!B229</f>
        <v>190419</v>
      </c>
      <c r="C21" s="19">
        <f>'Desembolsos BNDES'!C229</f>
        <v>18662</v>
      </c>
      <c r="D21" s="19">
        <f>'Desembolsos BNDES'!D229</f>
        <v>53960</v>
      </c>
      <c r="E21" s="19">
        <f>'Desembolsos BNDES'!E229</f>
        <v>4056</v>
      </c>
      <c r="F21" s="29">
        <f>'Desembolsos BNDES'!F229</f>
        <v>113741</v>
      </c>
      <c r="G21" s="29">
        <f>SUM(' Séries Trimestrais'!G$74:G$77)</f>
        <v>5331619.0000000093</v>
      </c>
      <c r="H21" s="29">
        <f>SUM(' Séries Trimestrais'!H$74:H$77)</f>
        <v>1114944</v>
      </c>
      <c r="I21" s="29">
        <f>SUM(' Séries Trimestrais'!I$74:I$77)</f>
        <v>41685.000000003201</v>
      </c>
      <c r="J21" s="22"/>
      <c r="K21">
        <f t="shared" si="6"/>
        <v>2013</v>
      </c>
      <c r="L21" s="19">
        <f t="shared" si="0"/>
        <v>190.41900000000001</v>
      </c>
      <c r="M21" s="19">
        <f t="shared" si="1"/>
        <v>1156.6290000000033</v>
      </c>
      <c r="O21" s="73">
        <f t="shared" si="7"/>
        <v>2013</v>
      </c>
      <c r="P21" s="20">
        <f t="shared" si="2"/>
        <v>3.571504265402304E-2</v>
      </c>
      <c r="Q21" s="20">
        <f t="shared" si="3"/>
        <v>0.21693766940210868</v>
      </c>
      <c r="U21" s="19"/>
      <c r="X21">
        <f t="shared" si="8"/>
        <v>2013</v>
      </c>
      <c r="Y21" s="20">
        <f t="shared" si="4"/>
        <v>3.571504265402304E-2</v>
      </c>
    </row>
    <row r="22" spans="1:25">
      <c r="A22">
        <f t="shared" si="5"/>
        <v>2014</v>
      </c>
      <c r="B22" s="19">
        <f>'Desembolsos BNDES'!B241</f>
        <v>187837</v>
      </c>
      <c r="C22" s="19">
        <f>'Desembolsos BNDES'!C241</f>
        <v>16775</v>
      </c>
      <c r="D22" s="19">
        <f>'Desembolsos BNDES'!D241</f>
        <v>47038</v>
      </c>
      <c r="E22" s="19">
        <f>'Desembolsos BNDES'!E241</f>
        <v>3027</v>
      </c>
      <c r="F22" s="29">
        <f>'Desembolsos BNDES'!F241</f>
        <v>120996</v>
      </c>
      <c r="G22" s="29">
        <f>SUM(' Séries Trimestrais'!G$78:G$81)</f>
        <v>5778952.9999999991</v>
      </c>
      <c r="H22" s="29">
        <f>SUM(' Séries Trimestrais'!H$78:H$81)</f>
        <v>1148452.9999999991</v>
      </c>
      <c r="I22" s="29">
        <f>SUM(' Séries Trimestrais'!I$78:I$81)</f>
        <v>39029.999999999898</v>
      </c>
      <c r="J22" s="22"/>
      <c r="K22">
        <f t="shared" si="6"/>
        <v>2014</v>
      </c>
      <c r="L22" s="19">
        <f t="shared" si="0"/>
        <v>187.83699999999999</v>
      </c>
      <c r="M22" s="19">
        <f t="shared" si="1"/>
        <v>1187.482999999999</v>
      </c>
      <c r="O22" s="73">
        <f t="shared" si="7"/>
        <v>2014</v>
      </c>
      <c r="P22" s="20">
        <f t="shared" si="2"/>
        <v>3.2503638634887672E-2</v>
      </c>
      <c r="Q22" s="20">
        <f t="shared" si="3"/>
        <v>0.20548410758834676</v>
      </c>
      <c r="U22" s="19"/>
      <c r="X22">
        <f t="shared" si="8"/>
        <v>2014</v>
      </c>
      <c r="Y22" s="20">
        <f t="shared" si="4"/>
        <v>3.2503638634887672E-2</v>
      </c>
    </row>
    <row r="23" spans="1:25">
      <c r="A23">
        <f t="shared" si="5"/>
        <v>2015</v>
      </c>
      <c r="B23" s="19">
        <f>' Séries Trimestrais'!B85+' Séries Trimestrais'!B84+' Séries Trimestrais'!B83+' Séries Trimestrais'!B82</f>
        <v>135942</v>
      </c>
      <c r="C23" s="19">
        <f>' Séries Trimestrais'!C85+' Séries Trimestrais'!C84+' Séries Trimestrais'!C83+' Séries Trimestrais'!C82</f>
        <v>35153</v>
      </c>
      <c r="D23" s="19">
        <f>' Séries Trimestrais'!D85+' Séries Trimestrais'!D84+' Séries Trimestrais'!D83+' Séries Trimestrais'!D82</f>
        <v>85354</v>
      </c>
      <c r="E23" s="19">
        <f>' Séries Trimestrais'!E85+' Séries Trimestrais'!E84+' Séries Trimestrais'!E83+' Séries Trimestrais'!E82</f>
        <v>13710</v>
      </c>
      <c r="F23" s="19">
        <f>' Séries Trimestrais'!F85+' Séries Trimestrais'!F84+' Séries Trimestrais'!F83+' Séries Trimestrais'!F82</f>
        <v>1725</v>
      </c>
      <c r="G23" s="19">
        <f>' Séries Trimestrais'!G85+' Séries Trimestrais'!G84+' Séries Trimestrais'!G83+' Séries Trimestrais'!G82</f>
        <v>6000570.4600999895</v>
      </c>
      <c r="H23" s="19">
        <f>' Séries Trimestrais'!H85+' Séries Trimestrais'!H84+' Séries Trimestrais'!H83+' Séries Trimestrais'!H82</f>
        <v>1085280.6719999991</v>
      </c>
      <c r="I23" s="19">
        <f>' Séries Trimestrais'!I85+' Séries Trimestrais'!I84+' Séries Trimestrais'!I83+' Séries Trimestrais'!I82</f>
        <v>-28495.539899996067</v>
      </c>
      <c r="J23" s="22"/>
      <c r="K23">
        <f t="shared" si="6"/>
        <v>2015</v>
      </c>
      <c r="L23" s="19">
        <f>B23/1000</f>
        <v>135.94200000000001</v>
      </c>
      <c r="M23" s="19">
        <f>(H23+I23)/1000</f>
        <v>1056.785132100003</v>
      </c>
      <c r="O23" s="73">
        <f t="shared" si="7"/>
        <v>2015</v>
      </c>
      <c r="P23" s="20">
        <f>B23/G23</f>
        <v>2.2654846052375954E-2</v>
      </c>
      <c r="Q23" s="20">
        <f>(H23+I23)/G23</f>
        <v>0.17611411100443833</v>
      </c>
      <c r="U23" s="19"/>
      <c r="X23">
        <f t="shared" si="8"/>
        <v>2015</v>
      </c>
      <c r="Y23" s="20">
        <f t="shared" si="4"/>
        <v>2.2654846052375954E-2</v>
      </c>
    </row>
    <row r="24" spans="1:25">
      <c r="A24">
        <v>2016</v>
      </c>
      <c r="B24" s="19">
        <f>' Séries Trimestrais'!B89+' Séries Trimestrais'!B86+' Séries Trimestrais'!B87+' Séries Trimestrais'!B88</f>
        <v>88257</v>
      </c>
      <c r="C24" s="19">
        <f>' Séries Trimestrais'!C89+' Séries Trimestrais'!C86+' Séries Trimestrais'!C87+' Séries Trimestrais'!C88</f>
        <v>28609</v>
      </c>
      <c r="D24" s="19">
        <f>' Séries Trimestrais'!D89+' Séries Trimestrais'!D86+' Séries Trimestrais'!D87+' Séries Trimestrais'!D88</f>
        <v>44217</v>
      </c>
      <c r="E24" s="19">
        <f>' Séries Trimestrais'!E89+' Séries Trimestrais'!E86+' Séries Trimestrais'!E87+' Séries Trimestrais'!E88</f>
        <v>13898</v>
      </c>
      <c r="F24" s="19">
        <f>' Séries Trimestrais'!F89+' Séries Trimestrais'!F86+' Séries Trimestrais'!F87+' Séries Trimestrais'!F88</f>
        <v>1533</v>
      </c>
      <c r="G24" s="19">
        <f>' Séries Trimestrais'!G89+' Séries Trimestrais'!G86+' Séries Trimestrais'!G87+' Séries Trimestrais'!G88</f>
        <v>6266894.7364438577</v>
      </c>
      <c r="H24" s="19">
        <f>' Séries Trimestrais'!H89+' Séries Trimestrais'!H86+' Séries Trimestrais'!H87+' Séries Trimestrais'!H88</f>
        <v>1026820.3113725497</v>
      </c>
      <c r="I24" s="19">
        <f>' Séries Trimestrais'!I89+' Séries Trimestrais'!I86+' Séries Trimestrais'!I87+' Séries Trimestrais'!I88</f>
        <v>-58844.503421731264</v>
      </c>
      <c r="K24">
        <v>2016</v>
      </c>
      <c r="L24" s="19">
        <f>B24/1000</f>
        <v>88.257000000000005</v>
      </c>
      <c r="M24" s="19">
        <f>(H24+I24)/1000</f>
        <v>967.97580795081842</v>
      </c>
      <c r="O24" s="73">
        <v>2016</v>
      </c>
      <c r="P24" s="20">
        <f>B24/G24</f>
        <v>1.4083051289621841E-2</v>
      </c>
      <c r="Q24" s="20">
        <f>(H24+I24)/G24</f>
        <v>0.15445860328908209</v>
      </c>
      <c r="X24">
        <v>2016</v>
      </c>
      <c r="Y24" s="20">
        <f t="shared" si="4"/>
        <v>1.4083051289621841E-2</v>
      </c>
    </row>
    <row r="25" spans="1:25">
      <c r="A25" t="s">
        <v>188</v>
      </c>
      <c r="B25" s="19">
        <f>' Séries Trimestrais'!B90+' Séries Trimestrais'!B91+' Séries Trimestrais'!B88+' Séries Trimestrais'!B89</f>
        <v>81618</v>
      </c>
      <c r="C25" s="19">
        <f>' Séries Trimestrais'!C90+' Séries Trimestrais'!C91+' Séries Trimestrais'!C88+' Séries Trimestrais'!C89</f>
        <v>24397</v>
      </c>
      <c r="D25" s="19">
        <f>' Séries Trimestrais'!D90+' Séries Trimestrais'!D91+' Séries Trimestrais'!D88+' Séries Trimestrais'!D89</f>
        <v>42270</v>
      </c>
      <c r="E25" s="19">
        <f>' Séries Trimestrais'!E90+' Séries Trimestrais'!E91+' Séries Trimestrais'!E88+' Séries Trimestrais'!E89</f>
        <v>14128</v>
      </c>
      <c r="F25" s="19">
        <f>' Séries Trimestrais'!F90+' Séries Trimestrais'!F91+' Séries Trimestrais'!F88+' Séries Trimestrais'!F89</f>
        <v>823</v>
      </c>
      <c r="G25" s="19">
        <f>' Séries Trimestrais'!G90+' Séries Trimestrais'!G91+' Séries Trimestrais'!G88+' Séries Trimestrais'!G89</f>
        <v>6444571.3792132903</v>
      </c>
      <c r="H25" s="19">
        <f>' Séries Trimestrais'!H90+' Séries Trimestrais'!H91+' Séries Trimestrais'!H88+' Séries Trimestrais'!H89</f>
        <v>1017715.4565830542</v>
      </c>
      <c r="I25" s="19">
        <f>' Séries Trimestrais'!I90+' Séries Trimestrais'!I91+' Séries Trimestrais'!I88+' Séries Trimestrais'!I89</f>
        <v>-24404.453835313943</v>
      </c>
      <c r="K25" t="s">
        <v>188</v>
      </c>
      <c r="L25" s="19">
        <f>B25/1000</f>
        <v>81.617999999999995</v>
      </c>
      <c r="M25" s="19">
        <f>(H25+I25)/1000</f>
        <v>993.3110027477403</v>
      </c>
      <c r="O25" t="s">
        <v>188</v>
      </c>
      <c r="P25" s="20">
        <f>B25/G25</f>
        <v>1.2664612616946975E-2</v>
      </c>
      <c r="Q25" s="20">
        <f>(H25+I25)/G25</f>
        <v>0.15413143005159746</v>
      </c>
      <c r="X25" s="2">
        <v>42948</v>
      </c>
      <c r="Y25" s="20">
        <f>'Desembolsos por porte'!N237</f>
        <v>1.2012033547780066E-2</v>
      </c>
    </row>
    <row r="26" spans="1:25">
      <c r="F26" s="30"/>
      <c r="G26" s="30"/>
      <c r="H26" s="30"/>
      <c r="I26" s="30"/>
    </row>
    <row r="27" spans="1:25">
      <c r="F27" s="30"/>
      <c r="G27" s="30"/>
      <c r="H27" s="30"/>
      <c r="I27" s="30"/>
    </row>
    <row r="28" spans="1:25">
      <c r="F28" s="30"/>
      <c r="G28" s="30"/>
      <c r="H28" s="30"/>
      <c r="I28" s="30"/>
    </row>
    <row r="29" spans="1:25">
      <c r="F29" s="30"/>
      <c r="G29" s="30"/>
      <c r="H29" s="30"/>
      <c r="I29" s="30"/>
    </row>
    <row r="30" spans="1:25">
      <c r="F30" s="30"/>
      <c r="G30" s="30"/>
      <c r="H30" s="30"/>
      <c r="I30" s="30"/>
    </row>
    <row r="31" spans="1:25">
      <c r="F31" s="30"/>
      <c r="G31" s="30"/>
      <c r="H31" s="30"/>
      <c r="I31" s="30"/>
    </row>
    <row r="32" spans="1:25">
      <c r="F32" s="30"/>
      <c r="G32" s="30"/>
      <c r="H32" s="30"/>
      <c r="I32" s="30"/>
    </row>
  </sheetData>
  <mergeCells count="5">
    <mergeCell ref="B1:I1"/>
    <mergeCell ref="L1:M1"/>
    <mergeCell ref="P1:Q1"/>
    <mergeCell ref="T1:U1"/>
    <mergeCell ref="X1:Y1"/>
  </mergeCells>
  <pageMargins left="0.511811024" right="0.511811024" top="0.78740157499999996" bottom="0.78740157499999996" header="0.31496062000000002" footer="0.31496062000000002"/>
  <pageSetup paperSize="9" orientation="portrait" verticalDpi="90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O190"/>
  <sheetViews>
    <sheetView tabSelected="1" topLeftCell="A40" zoomScale="90" workbookViewId="0">
      <selection activeCell="N171" sqref="N171:N190"/>
    </sheetView>
  </sheetViews>
  <sheetFormatPr defaultRowHeight="12.75"/>
  <cols>
    <col min="2" max="2" width="10.28515625" bestFit="1" customWidth="1"/>
    <col min="14" max="14" width="12.85546875" bestFit="1" customWidth="1"/>
    <col min="15" max="15" width="12" customWidth="1"/>
    <col min="258" max="258" width="10.28515625" bestFit="1" customWidth="1"/>
    <col min="514" max="514" width="10.28515625" bestFit="1" customWidth="1"/>
    <col min="770" max="770" width="10.28515625" bestFit="1" customWidth="1"/>
    <col min="1026" max="1026" width="10.28515625" bestFit="1" customWidth="1"/>
    <col min="1282" max="1282" width="10.28515625" bestFit="1" customWidth="1"/>
    <col min="1538" max="1538" width="10.28515625" bestFit="1" customWidth="1"/>
    <col min="1794" max="1794" width="10.28515625" bestFit="1" customWidth="1"/>
    <col min="2050" max="2050" width="10.28515625" bestFit="1" customWidth="1"/>
    <col min="2306" max="2306" width="10.28515625" bestFit="1" customWidth="1"/>
    <col min="2562" max="2562" width="10.28515625" bestFit="1" customWidth="1"/>
    <col min="2818" max="2818" width="10.28515625" bestFit="1" customWidth="1"/>
    <col min="3074" max="3074" width="10.28515625" bestFit="1" customWidth="1"/>
    <col min="3330" max="3330" width="10.28515625" bestFit="1" customWidth="1"/>
    <col min="3586" max="3586" width="10.28515625" bestFit="1" customWidth="1"/>
    <col min="3842" max="3842" width="10.28515625" bestFit="1" customWidth="1"/>
    <col min="4098" max="4098" width="10.28515625" bestFit="1" customWidth="1"/>
    <col min="4354" max="4354" width="10.28515625" bestFit="1" customWidth="1"/>
    <col min="4610" max="4610" width="10.28515625" bestFit="1" customWidth="1"/>
    <col min="4866" max="4866" width="10.28515625" bestFit="1" customWidth="1"/>
    <col min="5122" max="5122" width="10.28515625" bestFit="1" customWidth="1"/>
    <col min="5378" max="5378" width="10.28515625" bestFit="1" customWidth="1"/>
    <col min="5634" max="5634" width="10.28515625" bestFit="1" customWidth="1"/>
    <col min="5890" max="5890" width="10.28515625" bestFit="1" customWidth="1"/>
    <col min="6146" max="6146" width="10.28515625" bestFit="1" customWidth="1"/>
    <col min="6402" max="6402" width="10.28515625" bestFit="1" customWidth="1"/>
    <col min="6658" max="6658" width="10.28515625" bestFit="1" customWidth="1"/>
    <col min="6914" max="6914" width="10.28515625" bestFit="1" customWidth="1"/>
    <col min="7170" max="7170" width="10.28515625" bestFit="1" customWidth="1"/>
    <col min="7426" max="7426" width="10.28515625" bestFit="1" customWidth="1"/>
    <col min="7682" max="7682" width="10.28515625" bestFit="1" customWidth="1"/>
    <col min="7938" max="7938" width="10.28515625" bestFit="1" customWidth="1"/>
    <col min="8194" max="8194" width="10.28515625" bestFit="1" customWidth="1"/>
    <col min="8450" max="8450" width="10.28515625" bestFit="1" customWidth="1"/>
    <col min="8706" max="8706" width="10.28515625" bestFit="1" customWidth="1"/>
    <col min="8962" max="8962" width="10.28515625" bestFit="1" customWidth="1"/>
    <col min="9218" max="9218" width="10.28515625" bestFit="1" customWidth="1"/>
    <col min="9474" max="9474" width="10.28515625" bestFit="1" customWidth="1"/>
    <col min="9730" max="9730" width="10.28515625" bestFit="1" customWidth="1"/>
    <col min="9986" max="9986" width="10.28515625" bestFit="1" customWidth="1"/>
    <col min="10242" max="10242" width="10.28515625" bestFit="1" customWidth="1"/>
    <col min="10498" max="10498" width="10.28515625" bestFit="1" customWidth="1"/>
    <col min="10754" max="10754" width="10.28515625" bestFit="1" customWidth="1"/>
    <col min="11010" max="11010" width="10.28515625" bestFit="1" customWidth="1"/>
    <col min="11266" max="11266" width="10.28515625" bestFit="1" customWidth="1"/>
    <col min="11522" max="11522" width="10.28515625" bestFit="1" customWidth="1"/>
    <col min="11778" max="11778" width="10.28515625" bestFit="1" customWidth="1"/>
    <col min="12034" max="12034" width="10.28515625" bestFit="1" customWidth="1"/>
    <col min="12290" max="12290" width="10.28515625" bestFit="1" customWidth="1"/>
    <col min="12546" max="12546" width="10.28515625" bestFit="1" customWidth="1"/>
    <col min="12802" max="12802" width="10.28515625" bestFit="1" customWidth="1"/>
    <col min="13058" max="13058" width="10.28515625" bestFit="1" customWidth="1"/>
    <col min="13314" max="13314" width="10.28515625" bestFit="1" customWidth="1"/>
    <col min="13570" max="13570" width="10.28515625" bestFit="1" customWidth="1"/>
    <col min="13826" max="13826" width="10.28515625" bestFit="1" customWidth="1"/>
    <col min="14082" max="14082" width="10.28515625" bestFit="1" customWidth="1"/>
    <col min="14338" max="14338" width="10.28515625" bestFit="1" customWidth="1"/>
    <col min="14594" max="14594" width="10.28515625" bestFit="1" customWidth="1"/>
    <col min="14850" max="14850" width="10.28515625" bestFit="1" customWidth="1"/>
    <col min="15106" max="15106" width="10.28515625" bestFit="1" customWidth="1"/>
    <col min="15362" max="15362" width="10.28515625" bestFit="1" customWidth="1"/>
    <col min="15618" max="15618" width="10.28515625" bestFit="1" customWidth="1"/>
    <col min="15874" max="15874" width="10.28515625" bestFit="1" customWidth="1"/>
    <col min="16130" max="16130" width="10.28515625" bestFit="1" customWidth="1"/>
  </cols>
  <sheetData>
    <row r="1" spans="1:14">
      <c r="B1" t="s">
        <v>130</v>
      </c>
      <c r="C1" t="s">
        <v>142</v>
      </c>
      <c r="M1" t="s">
        <v>143</v>
      </c>
      <c r="N1" s="49" t="s">
        <v>144</v>
      </c>
    </row>
    <row r="2" spans="1:14">
      <c r="A2" s="2">
        <v>37226</v>
      </c>
      <c r="B2" s="48">
        <v>4252.0996999999998</v>
      </c>
      <c r="C2" s="20">
        <f t="shared" ref="C2:C33" si="0">B2/N2</f>
        <v>3.231679213957304E-3</v>
      </c>
      <c r="M2" s="2">
        <v>37226</v>
      </c>
      <c r="N2" s="50">
        <v>1315755.5</v>
      </c>
    </row>
    <row r="3" spans="1:14">
      <c r="A3" s="2">
        <v>37257</v>
      </c>
      <c r="B3" s="48">
        <v>4262.7406000000001</v>
      </c>
      <c r="C3" s="20">
        <f t="shared" si="0"/>
        <v>3.2157075183185026E-3</v>
      </c>
      <c r="M3" s="2">
        <v>37257</v>
      </c>
      <c r="N3" s="50">
        <v>1325599.6000000001</v>
      </c>
    </row>
    <row r="4" spans="1:14">
      <c r="A4" s="2">
        <v>37288</v>
      </c>
      <c r="B4" s="48">
        <v>4297.3103000000001</v>
      </c>
      <c r="C4" s="20">
        <f t="shared" si="0"/>
        <v>3.2178950719964202E-3</v>
      </c>
      <c r="M4" s="2">
        <v>37288</v>
      </c>
      <c r="N4" s="50">
        <v>1335441.3999999999</v>
      </c>
    </row>
    <row r="5" spans="1:14">
      <c r="A5" s="2">
        <v>37316</v>
      </c>
      <c r="B5" s="48">
        <v>4332.0607</v>
      </c>
      <c r="C5" s="20">
        <f t="shared" si="0"/>
        <v>3.2194691472977907E-3</v>
      </c>
      <c r="M5" s="2">
        <v>37316</v>
      </c>
      <c r="N5" s="50">
        <v>1345582.3</v>
      </c>
    </row>
    <row r="6" spans="1:14">
      <c r="A6" s="2">
        <v>37347</v>
      </c>
      <c r="B6" s="48">
        <v>5544.3185354200014</v>
      </c>
      <c r="C6" s="20">
        <f t="shared" si="0"/>
        <v>4.0815176951085634E-3</v>
      </c>
      <c r="M6" s="2">
        <v>37347</v>
      </c>
      <c r="N6" s="50">
        <v>1358396.3</v>
      </c>
    </row>
    <row r="7" spans="1:14">
      <c r="A7" s="2">
        <v>37377</v>
      </c>
      <c r="B7" s="48">
        <v>5662.9983199999997</v>
      </c>
      <c r="C7" s="20">
        <f t="shared" si="0"/>
        <v>4.131323995259225E-3</v>
      </c>
      <c r="M7" s="2">
        <v>37377</v>
      </c>
      <c r="N7" s="50">
        <v>1370746.6</v>
      </c>
    </row>
    <row r="8" spans="1:14">
      <c r="A8" s="2">
        <v>37408</v>
      </c>
      <c r="B8" s="48">
        <v>5738.7025199999998</v>
      </c>
      <c r="C8" s="20">
        <f t="shared" si="0"/>
        <v>4.1308762547314264E-3</v>
      </c>
      <c r="M8" s="2">
        <v>37408</v>
      </c>
      <c r="N8" s="50">
        <v>1389221.6</v>
      </c>
    </row>
    <row r="9" spans="1:14">
      <c r="A9" s="2">
        <v>37438</v>
      </c>
      <c r="B9" s="48">
        <v>5775.9061700000002</v>
      </c>
      <c r="C9" s="20">
        <f t="shared" si="0"/>
        <v>4.1100314932009758E-3</v>
      </c>
      <c r="M9" s="2">
        <v>37438</v>
      </c>
      <c r="N9" s="50">
        <v>1405319.2</v>
      </c>
    </row>
    <row r="10" spans="1:14">
      <c r="A10" s="2">
        <v>37469</v>
      </c>
      <c r="B10" s="48">
        <v>8263.6953300000005</v>
      </c>
      <c r="C10" s="20">
        <f t="shared" si="0"/>
        <v>5.8192795883144511E-3</v>
      </c>
      <c r="M10" s="2">
        <v>37469</v>
      </c>
      <c r="N10" s="50">
        <v>1420054.7</v>
      </c>
    </row>
    <row r="11" spans="1:14">
      <c r="A11" s="2">
        <v>37500</v>
      </c>
      <c r="B11" s="48">
        <v>8924.3559999999998</v>
      </c>
      <c r="C11" s="20">
        <f t="shared" si="0"/>
        <v>6.2126053356242848E-3</v>
      </c>
      <c r="M11" s="2">
        <v>37500</v>
      </c>
      <c r="N11" s="50">
        <v>1436491.7</v>
      </c>
    </row>
    <row r="12" spans="1:14">
      <c r="A12" s="2">
        <v>37530</v>
      </c>
      <c r="B12" s="48">
        <v>10163.72171036</v>
      </c>
      <c r="C12" s="20">
        <f t="shared" si="0"/>
        <v>6.9926899554661323E-3</v>
      </c>
      <c r="M12" s="2">
        <v>37530</v>
      </c>
      <c r="N12" s="50">
        <v>1453478.1</v>
      </c>
    </row>
    <row r="13" spans="1:14">
      <c r="A13" s="2">
        <v>37561</v>
      </c>
      <c r="B13" s="48">
        <v>10401.3917</v>
      </c>
      <c r="C13" s="20">
        <f t="shared" si="0"/>
        <v>7.0682621903733903E-3</v>
      </c>
      <c r="M13" s="2">
        <v>37561</v>
      </c>
      <c r="N13" s="50">
        <v>1471562.8</v>
      </c>
    </row>
    <row r="14" spans="1:14">
      <c r="A14" s="2">
        <v>37591</v>
      </c>
      <c r="B14" s="48">
        <v>11807.981600000001</v>
      </c>
      <c r="C14" s="20">
        <f t="shared" si="0"/>
        <v>7.9312750719998763E-3</v>
      </c>
      <c r="M14" s="2">
        <v>37591</v>
      </c>
      <c r="N14" s="50">
        <v>1488787.3</v>
      </c>
    </row>
    <row r="15" spans="1:14">
      <c r="A15" s="2">
        <v>37622</v>
      </c>
      <c r="B15" s="48">
        <v>11687.788600000002</v>
      </c>
      <c r="C15" s="20">
        <f t="shared" si="0"/>
        <v>7.7732555931640688E-3</v>
      </c>
      <c r="M15" s="2">
        <v>37622</v>
      </c>
      <c r="N15" s="50">
        <v>1503589.9</v>
      </c>
    </row>
    <row r="16" spans="1:14">
      <c r="A16" s="2">
        <v>37653</v>
      </c>
      <c r="B16" s="48">
        <v>11870.7501813</v>
      </c>
      <c r="C16" s="20">
        <f t="shared" si="0"/>
        <v>7.7918320644673961E-3</v>
      </c>
      <c r="M16" s="2">
        <v>37653</v>
      </c>
      <c r="N16" s="50">
        <v>1523486.4</v>
      </c>
    </row>
    <row r="17" spans="1:14">
      <c r="A17" s="2">
        <v>37681</v>
      </c>
      <c r="B17" s="48">
        <v>12051.591200000001</v>
      </c>
      <c r="C17" s="20">
        <f t="shared" si="0"/>
        <v>7.8067887681555134E-3</v>
      </c>
      <c r="M17" s="2">
        <v>37681</v>
      </c>
      <c r="N17" s="50">
        <v>1543732.2</v>
      </c>
    </row>
    <row r="18" spans="1:14">
      <c r="A18" s="2">
        <v>37712</v>
      </c>
      <c r="B18" s="48">
        <v>11821.336600000002</v>
      </c>
      <c r="C18" s="20">
        <f t="shared" si="0"/>
        <v>7.5548518649554862E-3</v>
      </c>
      <c r="M18" s="2">
        <v>37712</v>
      </c>
      <c r="N18" s="50">
        <v>1564734.4</v>
      </c>
    </row>
    <row r="19" spans="1:14">
      <c r="A19" s="2">
        <v>37742</v>
      </c>
      <c r="B19" s="48">
        <v>11999.618400000001</v>
      </c>
      <c r="C19" s="20">
        <f t="shared" si="0"/>
        <v>7.590910784541151E-3</v>
      </c>
      <c r="M19" s="2">
        <v>37742</v>
      </c>
      <c r="N19" s="50">
        <v>1580787.7</v>
      </c>
    </row>
    <row r="20" spans="1:14">
      <c r="A20" s="2">
        <v>37773</v>
      </c>
      <c r="B20" s="48">
        <v>12171.519000000002</v>
      </c>
      <c r="C20" s="20">
        <f t="shared" si="0"/>
        <v>7.6293401970857063E-3</v>
      </c>
      <c r="M20" s="2">
        <v>37773</v>
      </c>
      <c r="N20" s="50">
        <v>1595356.7</v>
      </c>
    </row>
    <row r="21" spans="1:14">
      <c r="A21" s="2">
        <v>37803</v>
      </c>
      <c r="B21" s="48">
        <v>13363.5733</v>
      </c>
      <c r="C21" s="20">
        <f t="shared" si="0"/>
        <v>8.2773712152224253E-3</v>
      </c>
      <c r="M21" s="2">
        <v>37803</v>
      </c>
      <c r="N21" s="50">
        <v>1614470.7</v>
      </c>
    </row>
    <row r="22" spans="1:14">
      <c r="A22" s="2">
        <v>37834</v>
      </c>
      <c r="B22" s="48">
        <v>13538.5191</v>
      </c>
      <c r="C22" s="20">
        <f t="shared" si="0"/>
        <v>8.2982544177408381E-3</v>
      </c>
      <c r="M22" s="2">
        <v>37834</v>
      </c>
      <c r="N22" s="50">
        <v>1631490</v>
      </c>
    </row>
    <row r="23" spans="1:14">
      <c r="A23" s="2">
        <v>37865</v>
      </c>
      <c r="B23" s="48">
        <v>13789.1204</v>
      </c>
      <c r="C23" s="20">
        <f t="shared" si="0"/>
        <v>8.3322378470879425E-3</v>
      </c>
      <c r="M23" s="2">
        <v>37865</v>
      </c>
      <c r="N23" s="50">
        <v>1654912</v>
      </c>
    </row>
    <row r="24" spans="1:14">
      <c r="A24" s="2">
        <v>37895</v>
      </c>
      <c r="B24" s="48">
        <v>13437.8848</v>
      </c>
      <c r="C24" s="20">
        <f t="shared" si="0"/>
        <v>8.0144244176878522E-3</v>
      </c>
      <c r="M24" s="2">
        <v>37895</v>
      </c>
      <c r="N24" s="50">
        <v>1676712.4</v>
      </c>
    </row>
    <row r="25" spans="1:14">
      <c r="A25" s="2">
        <v>37926</v>
      </c>
      <c r="B25" s="48">
        <v>13590.612499999999</v>
      </c>
      <c r="C25" s="20">
        <f t="shared" si="0"/>
        <v>8.0209461197308617E-3</v>
      </c>
      <c r="M25" s="2">
        <v>37926</v>
      </c>
      <c r="N25" s="50">
        <v>1694390.2</v>
      </c>
    </row>
    <row r="26" spans="1:14">
      <c r="A26" s="2">
        <v>37956</v>
      </c>
      <c r="B26" s="48">
        <v>13621.736000000001</v>
      </c>
      <c r="C26" s="20">
        <f t="shared" si="0"/>
        <v>7.9290624455746802E-3</v>
      </c>
      <c r="M26" s="2">
        <v>37956</v>
      </c>
      <c r="N26" s="50">
        <v>1717950.4</v>
      </c>
    </row>
    <row r="27" spans="1:14">
      <c r="A27" s="2">
        <v>37987</v>
      </c>
      <c r="B27" s="48">
        <v>13714.0347</v>
      </c>
      <c r="C27" s="20">
        <f t="shared" si="0"/>
        <v>7.9028328016865941E-3</v>
      </c>
      <c r="M27" s="2">
        <v>37987</v>
      </c>
      <c r="N27" s="50">
        <v>1735331.5</v>
      </c>
    </row>
    <row r="28" spans="1:14">
      <c r="A28" s="2">
        <v>38018</v>
      </c>
      <c r="B28" s="48">
        <v>15571.736199999999</v>
      </c>
      <c r="C28" s="20">
        <f t="shared" si="0"/>
        <v>8.9143376715804367E-3</v>
      </c>
      <c r="M28" s="2">
        <v>38018</v>
      </c>
      <c r="N28" s="50">
        <v>1746819.2</v>
      </c>
    </row>
    <row r="29" spans="1:14">
      <c r="A29" s="2">
        <v>38047</v>
      </c>
      <c r="B29" s="48">
        <v>15621.661099999999</v>
      </c>
      <c r="C29" s="20">
        <f t="shared" si="0"/>
        <v>8.8483319835680942E-3</v>
      </c>
      <c r="M29" s="2">
        <v>38047</v>
      </c>
      <c r="N29" s="50">
        <v>1765492.2</v>
      </c>
    </row>
    <row r="30" spans="1:14">
      <c r="A30" s="2">
        <v>38078</v>
      </c>
      <c r="B30" s="48">
        <v>16594.263599999998</v>
      </c>
      <c r="C30" s="20">
        <f t="shared" si="0"/>
        <v>9.3170820939014899E-3</v>
      </c>
      <c r="M30" s="2">
        <v>38078</v>
      </c>
      <c r="N30" s="50">
        <v>1781058</v>
      </c>
    </row>
    <row r="31" spans="1:14">
      <c r="A31" s="2">
        <v>38108</v>
      </c>
      <c r="B31" s="48">
        <v>16877.0579</v>
      </c>
      <c r="C31" s="20">
        <f t="shared" si="0"/>
        <v>9.3711916442373137E-3</v>
      </c>
      <c r="M31" s="2">
        <v>38108</v>
      </c>
      <c r="N31" s="50">
        <v>1800951.1</v>
      </c>
    </row>
    <row r="32" spans="1:14">
      <c r="A32" s="2">
        <v>38139</v>
      </c>
      <c r="B32" s="48">
        <v>17017.8109</v>
      </c>
      <c r="C32" s="20">
        <f t="shared" si="0"/>
        <v>9.3079975008476465E-3</v>
      </c>
      <c r="M32" s="2">
        <v>38139</v>
      </c>
      <c r="N32" s="50">
        <v>1828299.9</v>
      </c>
    </row>
    <row r="33" spans="1:14">
      <c r="A33" s="2">
        <v>38169</v>
      </c>
      <c r="B33" s="48">
        <v>16735.9872</v>
      </c>
      <c r="C33" s="20">
        <f t="shared" si="0"/>
        <v>9.0284217480259207E-3</v>
      </c>
      <c r="M33" s="2">
        <v>38169</v>
      </c>
      <c r="N33" s="50">
        <v>1853700.2</v>
      </c>
    </row>
    <row r="34" spans="1:14">
      <c r="A34" s="2">
        <v>38200</v>
      </c>
      <c r="B34" s="48">
        <v>16933.079399999999</v>
      </c>
      <c r="C34" s="20">
        <f t="shared" ref="C34:C65" si="1">B34/N34</f>
        <v>9.0162625820680783E-3</v>
      </c>
      <c r="M34" s="2">
        <v>38200</v>
      </c>
      <c r="N34" s="50">
        <v>1878059.7</v>
      </c>
    </row>
    <row r="35" spans="1:14">
      <c r="A35" s="2">
        <v>38231</v>
      </c>
      <c r="B35" s="48">
        <v>17862.537700000001</v>
      </c>
      <c r="C35" s="20">
        <f t="shared" si="1"/>
        <v>9.4301103725768706E-3</v>
      </c>
      <c r="M35" s="2">
        <v>38231</v>
      </c>
      <c r="N35" s="50">
        <v>1894202.4</v>
      </c>
    </row>
    <row r="36" spans="1:14">
      <c r="A36" s="2">
        <v>38261</v>
      </c>
      <c r="B36" s="48">
        <v>17469.122500000001</v>
      </c>
      <c r="C36" s="20">
        <f t="shared" si="1"/>
        <v>9.1470329817631372E-3</v>
      </c>
      <c r="M36" s="2">
        <v>38261</v>
      </c>
      <c r="N36" s="50">
        <v>1909813</v>
      </c>
    </row>
    <row r="37" spans="1:14">
      <c r="A37" s="2">
        <v>38292</v>
      </c>
      <c r="B37" s="48">
        <v>17636.9202</v>
      </c>
      <c r="C37" s="20">
        <f t="shared" si="1"/>
        <v>9.1236923139954886E-3</v>
      </c>
      <c r="M37" s="2">
        <v>38292</v>
      </c>
      <c r="N37" s="50">
        <v>1933090.2</v>
      </c>
    </row>
    <row r="38" spans="1:14">
      <c r="A38" s="2">
        <v>38322</v>
      </c>
      <c r="B38" s="48">
        <v>17773.294099999999</v>
      </c>
      <c r="C38" s="20">
        <f t="shared" si="1"/>
        <v>9.0784232950540389E-3</v>
      </c>
      <c r="M38" s="2">
        <v>38322</v>
      </c>
      <c r="N38" s="50">
        <v>1957751.2</v>
      </c>
    </row>
    <row r="39" spans="1:14">
      <c r="A39" s="2">
        <v>38353</v>
      </c>
      <c r="B39" s="48">
        <v>17342.178199999998</v>
      </c>
      <c r="C39" s="20">
        <f t="shared" si="1"/>
        <v>8.7731528901201453E-3</v>
      </c>
      <c r="M39" s="2">
        <v>38353</v>
      </c>
      <c r="N39" s="50">
        <v>1976732.7</v>
      </c>
    </row>
    <row r="40" spans="1:14">
      <c r="A40" s="2">
        <v>38384</v>
      </c>
      <c r="B40" s="48">
        <v>17206.652600000001</v>
      </c>
      <c r="C40" s="20">
        <f t="shared" si="1"/>
        <v>8.6267349452740019E-3</v>
      </c>
      <c r="M40" s="2">
        <v>38384</v>
      </c>
      <c r="N40" s="50">
        <v>1994573</v>
      </c>
    </row>
    <row r="41" spans="1:14">
      <c r="A41" s="2">
        <v>38412</v>
      </c>
      <c r="B41" s="48">
        <v>17288.805699999997</v>
      </c>
      <c r="C41" s="20">
        <f t="shared" si="1"/>
        <v>8.589950722870188E-3</v>
      </c>
      <c r="M41" s="2">
        <v>38412</v>
      </c>
      <c r="N41" s="50">
        <v>2012678.1</v>
      </c>
    </row>
    <row r="42" spans="1:14">
      <c r="A42" s="2">
        <v>38443</v>
      </c>
      <c r="B42" s="48">
        <v>17285.250100000001</v>
      </c>
      <c r="C42" s="20">
        <f t="shared" si="1"/>
        <v>8.5027417686558693E-3</v>
      </c>
      <c r="M42" s="2">
        <v>38443</v>
      </c>
      <c r="N42" s="50">
        <v>2032903.1</v>
      </c>
    </row>
    <row r="43" spans="1:14">
      <c r="A43" s="2">
        <v>38473</v>
      </c>
      <c r="B43" s="48">
        <v>17507.430499999999</v>
      </c>
      <c r="C43" s="20">
        <f t="shared" si="1"/>
        <v>8.5364585387816636E-3</v>
      </c>
      <c r="M43" s="2">
        <v>38473</v>
      </c>
      <c r="N43" s="50">
        <v>2050900.9</v>
      </c>
    </row>
    <row r="44" spans="1:14">
      <c r="A44" s="2">
        <v>38504</v>
      </c>
      <c r="B44" s="48">
        <v>17647.340560000001</v>
      </c>
      <c r="C44" s="20">
        <f t="shared" si="1"/>
        <v>8.5399703306240863E-3</v>
      </c>
      <c r="M44" s="2">
        <v>38504</v>
      </c>
      <c r="N44" s="50">
        <v>2066440.5</v>
      </c>
    </row>
    <row r="45" spans="1:14">
      <c r="A45" s="2">
        <v>38534</v>
      </c>
      <c r="B45" s="48">
        <v>17081.724300000002</v>
      </c>
      <c r="C45" s="20">
        <f t="shared" si="1"/>
        <v>8.2157509193449586E-3</v>
      </c>
      <c r="M45" s="2">
        <v>38534</v>
      </c>
      <c r="N45" s="50">
        <v>2079143.4</v>
      </c>
    </row>
    <row r="46" spans="1:14">
      <c r="A46" s="2">
        <v>38565</v>
      </c>
      <c r="B46" s="48">
        <v>17192.611499999999</v>
      </c>
      <c r="C46" s="20">
        <f t="shared" si="1"/>
        <v>8.1978453765500937E-3</v>
      </c>
      <c r="M46" s="2">
        <v>38565</v>
      </c>
      <c r="N46" s="50">
        <v>2097211</v>
      </c>
    </row>
    <row r="47" spans="1:14">
      <c r="A47" s="2">
        <v>38596</v>
      </c>
      <c r="B47" s="48">
        <v>17233.662800000002</v>
      </c>
      <c r="C47" s="20">
        <f t="shared" si="1"/>
        <v>8.1519755895728754E-3</v>
      </c>
      <c r="M47" s="2">
        <v>38596</v>
      </c>
      <c r="N47" s="50">
        <v>2114047.4</v>
      </c>
    </row>
    <row r="48" spans="1:14">
      <c r="A48" s="2">
        <v>38626</v>
      </c>
      <c r="B48" s="48">
        <v>16577.893</v>
      </c>
      <c r="C48" s="20">
        <f t="shared" si="1"/>
        <v>7.7732172441624184E-3</v>
      </c>
      <c r="M48" s="2">
        <v>38626</v>
      </c>
      <c r="N48" s="50">
        <v>2132693.9</v>
      </c>
    </row>
    <row r="49" spans="1:14">
      <c r="A49" s="2">
        <v>38657</v>
      </c>
      <c r="B49" s="48">
        <v>16682.16186765</v>
      </c>
      <c r="C49" s="20">
        <f t="shared" si="1"/>
        <v>7.7571000666661468E-3</v>
      </c>
      <c r="M49" s="2">
        <v>38657</v>
      </c>
      <c r="N49" s="50">
        <v>2150566.7999999998</v>
      </c>
    </row>
    <row r="50" spans="1:14">
      <c r="A50" s="2">
        <v>38687</v>
      </c>
      <c r="B50" s="48">
        <v>16814.005699999998</v>
      </c>
      <c r="C50" s="20">
        <f t="shared" si="1"/>
        <v>7.7463032192480862E-3</v>
      </c>
      <c r="M50" s="2">
        <v>38687</v>
      </c>
      <c r="N50" s="50">
        <v>2170584.5</v>
      </c>
    </row>
    <row r="51" spans="1:14">
      <c r="A51" s="2">
        <v>38718</v>
      </c>
      <c r="B51" s="48">
        <v>15329.3932</v>
      </c>
      <c r="C51" s="20">
        <f t="shared" si="1"/>
        <v>6.9913932678928826E-3</v>
      </c>
      <c r="M51" s="2">
        <v>38718</v>
      </c>
      <c r="N51" s="50">
        <v>2192609.2000000002</v>
      </c>
    </row>
    <row r="52" spans="1:14">
      <c r="A52" s="2">
        <v>38749</v>
      </c>
      <c r="B52" s="48">
        <v>15386.6196</v>
      </c>
      <c r="C52" s="20">
        <f t="shared" si="1"/>
        <v>6.9610435227306974E-3</v>
      </c>
      <c r="M52" s="2">
        <v>38749</v>
      </c>
      <c r="N52" s="50">
        <v>2210389.7999999998</v>
      </c>
    </row>
    <row r="53" spans="1:14">
      <c r="A53" s="2">
        <v>38777</v>
      </c>
      <c r="B53" s="48">
        <v>15327.8557</v>
      </c>
      <c r="C53" s="20">
        <f t="shared" si="1"/>
        <v>6.888476236555593E-3</v>
      </c>
      <c r="M53" s="2">
        <v>38777</v>
      </c>
      <c r="N53" s="50">
        <v>2225144.6</v>
      </c>
    </row>
    <row r="54" spans="1:14">
      <c r="A54" s="2">
        <v>38808</v>
      </c>
      <c r="B54" s="48">
        <v>15303.345600001001</v>
      </c>
      <c r="C54" s="20">
        <f t="shared" si="1"/>
        <v>6.8532785298394813E-3</v>
      </c>
      <c r="M54" s="2">
        <v>38808</v>
      </c>
      <c r="N54" s="50">
        <v>2232996.2999999998</v>
      </c>
    </row>
    <row r="55" spans="1:14">
      <c r="A55" s="2">
        <v>38838</v>
      </c>
      <c r="B55" s="48">
        <v>15363.872100000001</v>
      </c>
      <c r="C55" s="20">
        <f t="shared" si="1"/>
        <v>6.8181633852170123E-3</v>
      </c>
      <c r="M55" s="2">
        <v>38838</v>
      </c>
      <c r="N55" s="50">
        <v>2253374</v>
      </c>
    </row>
    <row r="56" spans="1:14">
      <c r="A56" s="2">
        <v>38869</v>
      </c>
      <c r="B56" s="48">
        <v>15448.999800000001</v>
      </c>
      <c r="C56" s="20">
        <f t="shared" si="1"/>
        <v>6.8010406574042972E-3</v>
      </c>
      <c r="M56" s="2">
        <v>38869</v>
      </c>
      <c r="N56" s="50">
        <v>2271564.1</v>
      </c>
    </row>
    <row r="57" spans="1:14">
      <c r="A57" s="2">
        <v>38899</v>
      </c>
      <c r="B57" s="48">
        <v>15034.721099999999</v>
      </c>
      <c r="C57" s="20">
        <f t="shared" si="1"/>
        <v>6.5526048166003681E-3</v>
      </c>
      <c r="M57" s="2">
        <v>38899</v>
      </c>
      <c r="N57" s="50">
        <v>2294464.7999999998</v>
      </c>
    </row>
    <row r="58" spans="1:14">
      <c r="A58" s="2">
        <v>38930</v>
      </c>
      <c r="B58" s="48">
        <v>10527.401599999999</v>
      </c>
      <c r="C58" s="20">
        <f t="shared" si="1"/>
        <v>4.543477395821437E-3</v>
      </c>
      <c r="M58" s="2">
        <v>38930</v>
      </c>
      <c r="N58" s="50">
        <v>2317036.2000000002</v>
      </c>
    </row>
    <row r="59" spans="1:14">
      <c r="A59" s="2">
        <v>38961</v>
      </c>
      <c r="B59" s="48">
        <v>10465.972728452602</v>
      </c>
      <c r="C59" s="20">
        <f t="shared" si="1"/>
        <v>4.4792369443994546E-3</v>
      </c>
      <c r="M59" s="2">
        <v>38961</v>
      </c>
      <c r="N59" s="50">
        <v>2336552.6</v>
      </c>
    </row>
    <row r="60" spans="1:14">
      <c r="A60" s="2">
        <v>38991</v>
      </c>
      <c r="B60" s="48">
        <v>9741.6900423944899</v>
      </c>
      <c r="C60" s="20">
        <f t="shared" si="1"/>
        <v>4.1249659897099914E-3</v>
      </c>
      <c r="M60" s="2">
        <v>38991</v>
      </c>
      <c r="N60" s="50">
        <v>2361641.2999999998</v>
      </c>
    </row>
    <row r="61" spans="1:14">
      <c r="A61" s="2">
        <v>39022</v>
      </c>
      <c r="B61" s="48">
        <v>9778.1384519879612</v>
      </c>
      <c r="C61" s="20">
        <f t="shared" si="1"/>
        <v>4.097149785907455E-3</v>
      </c>
      <c r="M61" s="2">
        <v>39022</v>
      </c>
      <c r="N61" s="50">
        <v>2386570.9</v>
      </c>
    </row>
    <row r="62" spans="1:14">
      <c r="A62" s="2">
        <v>39052</v>
      </c>
      <c r="B62" s="48">
        <v>9953.1892034123302</v>
      </c>
      <c r="C62" s="20">
        <f t="shared" si="1"/>
        <v>4.1308969335333888E-3</v>
      </c>
      <c r="M62" s="2">
        <v>39052</v>
      </c>
      <c r="N62" s="50">
        <v>2409449.9</v>
      </c>
    </row>
    <row r="63" spans="1:14">
      <c r="A63" s="2">
        <v>39083</v>
      </c>
      <c r="B63" s="48">
        <v>8579.9549999975097</v>
      </c>
      <c r="C63" s="20">
        <f t="shared" si="1"/>
        <v>3.5235727638214033E-3</v>
      </c>
      <c r="M63" s="2">
        <v>39083</v>
      </c>
      <c r="N63" s="50">
        <v>2435015.7000000002</v>
      </c>
    </row>
    <row r="64" spans="1:14">
      <c r="A64" s="2">
        <v>39114</v>
      </c>
      <c r="B64" s="48">
        <v>8691.4417000000194</v>
      </c>
      <c r="C64" s="20">
        <f t="shared" si="1"/>
        <v>3.5342021284403991E-3</v>
      </c>
      <c r="M64" s="2">
        <v>39114</v>
      </c>
      <c r="N64" s="50">
        <v>2459237.2999999998</v>
      </c>
    </row>
    <row r="65" spans="1:14">
      <c r="A65" s="2">
        <v>39142</v>
      </c>
      <c r="B65" s="48">
        <v>8548.9704000025304</v>
      </c>
      <c r="C65" s="20">
        <f t="shared" si="1"/>
        <v>3.438012468821426E-3</v>
      </c>
      <c r="M65" s="2">
        <v>39142</v>
      </c>
      <c r="N65" s="50">
        <v>2486602.5</v>
      </c>
    </row>
    <row r="66" spans="1:14">
      <c r="A66" s="2">
        <v>39173</v>
      </c>
      <c r="B66" s="48">
        <v>7633.9144000021706</v>
      </c>
      <c r="C66" s="20">
        <f t="shared" ref="C66:C97" si="2">B66/N66</f>
        <v>3.0333028118889999E-3</v>
      </c>
      <c r="M66" s="2">
        <v>39173</v>
      </c>
      <c r="N66" s="50">
        <v>2516700.4</v>
      </c>
    </row>
    <row r="67" spans="1:14">
      <c r="A67" s="2">
        <v>39203</v>
      </c>
      <c r="B67" s="48">
        <v>7615.576800004781</v>
      </c>
      <c r="C67" s="20">
        <f t="shared" si="2"/>
        <v>2.9919405230791891E-3</v>
      </c>
      <c r="M67" s="2">
        <v>39203</v>
      </c>
      <c r="N67" s="50">
        <v>2545363.7000000002</v>
      </c>
    </row>
    <row r="68" spans="1:14">
      <c r="A68" s="2">
        <v>39234</v>
      </c>
      <c r="B68" s="48">
        <v>7701.5994000000001</v>
      </c>
      <c r="C68" s="20">
        <f t="shared" si="2"/>
        <v>2.9905868499052321E-3</v>
      </c>
      <c r="M68" s="2">
        <v>39234</v>
      </c>
      <c r="N68" s="50">
        <v>2575280.2999999998</v>
      </c>
    </row>
    <row r="69" spans="1:14">
      <c r="A69" s="2">
        <v>39264</v>
      </c>
      <c r="B69" s="48">
        <v>6981.4418999999998</v>
      </c>
      <c r="C69" s="20">
        <f t="shared" si="2"/>
        <v>2.6829721945461752E-3</v>
      </c>
      <c r="M69" s="2">
        <v>39264</v>
      </c>
      <c r="N69" s="50">
        <v>2602129.7999999998</v>
      </c>
    </row>
    <row r="70" spans="1:14">
      <c r="A70" s="2">
        <v>39295</v>
      </c>
      <c r="B70" s="48">
        <v>6946.4480999999996</v>
      </c>
      <c r="C70" s="20">
        <f t="shared" si="2"/>
        <v>2.6439182441770088E-3</v>
      </c>
      <c r="M70" s="2">
        <v>39295</v>
      </c>
      <c r="N70" s="50">
        <v>2627330.9</v>
      </c>
    </row>
    <row r="71" spans="1:14">
      <c r="A71" s="2">
        <v>39326</v>
      </c>
      <c r="B71" s="48">
        <v>6920.2281611600001</v>
      </c>
      <c r="C71" s="20">
        <f t="shared" si="2"/>
        <v>2.612118039368077E-3</v>
      </c>
      <c r="M71" s="2">
        <v>39326</v>
      </c>
      <c r="N71" s="50">
        <v>2649278.5</v>
      </c>
    </row>
    <row r="72" spans="1:14">
      <c r="A72" s="2">
        <v>39356</v>
      </c>
      <c r="B72" s="48">
        <v>6403.4734999999991</v>
      </c>
      <c r="C72" s="20">
        <f t="shared" si="2"/>
        <v>2.3920815069051441E-3</v>
      </c>
      <c r="M72" s="2">
        <v>39356</v>
      </c>
      <c r="N72" s="50">
        <v>2676946.2000000002</v>
      </c>
    </row>
    <row r="73" spans="1:14">
      <c r="A73" s="2">
        <v>39387</v>
      </c>
      <c r="B73" s="48">
        <v>6451.4353999999994</v>
      </c>
      <c r="C73" s="20">
        <f t="shared" si="2"/>
        <v>2.3901632396140871E-3</v>
      </c>
      <c r="M73" s="2">
        <v>39387</v>
      </c>
      <c r="N73" s="50">
        <v>2699161</v>
      </c>
    </row>
    <row r="74" spans="1:14">
      <c r="A74" s="2">
        <v>39417</v>
      </c>
      <c r="B74" s="48">
        <v>6645.40618696</v>
      </c>
      <c r="C74" s="20">
        <f t="shared" si="2"/>
        <v>2.4429279195624805E-3</v>
      </c>
      <c r="M74" s="2">
        <v>39417</v>
      </c>
      <c r="N74" s="50">
        <v>2720262.9</v>
      </c>
    </row>
    <row r="75" spans="1:14">
      <c r="A75" s="2">
        <v>39448</v>
      </c>
      <c r="B75" s="48">
        <v>6596.0101999999997</v>
      </c>
      <c r="C75" s="20">
        <f t="shared" si="2"/>
        <v>2.4017102510012723E-3</v>
      </c>
      <c r="M75" s="2">
        <v>39448</v>
      </c>
      <c r="N75" s="50">
        <v>2746380.5</v>
      </c>
    </row>
    <row r="76" spans="1:14">
      <c r="A76" s="2">
        <v>39479</v>
      </c>
      <c r="B76" s="48">
        <v>6674.0051000000003</v>
      </c>
      <c r="C76" s="20">
        <f t="shared" si="2"/>
        <v>2.403870588874727E-3</v>
      </c>
      <c r="M76" s="2">
        <v>39479</v>
      </c>
      <c r="N76" s="50">
        <v>2776357.9</v>
      </c>
    </row>
    <row r="77" spans="1:14">
      <c r="A77" s="2">
        <v>39508</v>
      </c>
      <c r="B77" s="48">
        <v>16888.624299999999</v>
      </c>
      <c r="C77" s="20">
        <f t="shared" si="2"/>
        <v>6.0297237468934922E-3</v>
      </c>
      <c r="M77" s="2">
        <v>39508</v>
      </c>
      <c r="N77" s="50">
        <v>2800895.2</v>
      </c>
    </row>
    <row r="78" spans="1:14">
      <c r="A78" s="2">
        <v>39539</v>
      </c>
      <c r="B78" s="48">
        <v>16624.274699999998</v>
      </c>
      <c r="C78" s="20">
        <f t="shared" si="2"/>
        <v>5.8648482104006342E-3</v>
      </c>
      <c r="M78" s="2">
        <v>39539</v>
      </c>
      <c r="N78" s="50">
        <v>2834561.8</v>
      </c>
    </row>
    <row r="79" spans="1:14">
      <c r="A79" s="2">
        <v>39569</v>
      </c>
      <c r="B79" s="48">
        <v>16460.6391</v>
      </c>
      <c r="C79" s="20">
        <f t="shared" si="2"/>
        <v>5.7495132489000372E-3</v>
      </c>
      <c r="M79" s="2">
        <v>39569</v>
      </c>
      <c r="N79" s="50">
        <v>2862962.2</v>
      </c>
    </row>
    <row r="80" spans="1:14">
      <c r="A80" s="2">
        <v>39600</v>
      </c>
      <c r="B80" s="48">
        <v>18734.2166</v>
      </c>
      <c r="C80" s="20">
        <f t="shared" si="2"/>
        <v>6.4605968841067703E-3</v>
      </c>
      <c r="M80" s="2">
        <v>39600</v>
      </c>
      <c r="N80" s="50">
        <v>2899765.6</v>
      </c>
    </row>
    <row r="81" spans="1:14">
      <c r="A81" s="2">
        <v>39630</v>
      </c>
      <c r="B81" s="48">
        <v>18690.144384589999</v>
      </c>
      <c r="C81" s="20">
        <f t="shared" si="2"/>
        <v>6.3484712410326405E-3</v>
      </c>
      <c r="M81" s="2">
        <v>39630</v>
      </c>
      <c r="N81" s="50">
        <v>2944038.6</v>
      </c>
    </row>
    <row r="82" spans="1:14">
      <c r="A82" s="2">
        <v>39661</v>
      </c>
      <c r="B82" s="48">
        <v>19360.642899999999</v>
      </c>
      <c r="C82" s="20">
        <f t="shared" si="2"/>
        <v>6.5006664136997528E-3</v>
      </c>
      <c r="M82" s="2">
        <v>39661</v>
      </c>
      <c r="N82" s="50">
        <v>2978255.1</v>
      </c>
    </row>
    <row r="83" spans="1:14">
      <c r="A83" s="2">
        <v>39692</v>
      </c>
      <c r="B83" s="48">
        <v>26407.251245680003</v>
      </c>
      <c r="C83" s="20">
        <f t="shared" si="2"/>
        <v>8.7426109205285471E-3</v>
      </c>
      <c r="M83" s="2">
        <v>39692</v>
      </c>
      <c r="N83" s="50">
        <v>3020522.3</v>
      </c>
    </row>
    <row r="84" spans="1:14">
      <c r="A84" s="2">
        <v>39722</v>
      </c>
      <c r="B84" s="48">
        <v>32997.145604880003</v>
      </c>
      <c r="C84" s="20">
        <f t="shared" si="2"/>
        <v>1.0786534391681962E-2</v>
      </c>
      <c r="M84" s="2">
        <v>39722</v>
      </c>
      <c r="N84" s="50">
        <v>3059105.4</v>
      </c>
    </row>
    <row r="85" spans="1:14">
      <c r="A85" s="2">
        <v>39753</v>
      </c>
      <c r="B85" s="48">
        <v>34887.478955830004</v>
      </c>
      <c r="C85" s="20">
        <f t="shared" si="2"/>
        <v>1.1298258882065797E-2</v>
      </c>
      <c r="M85" s="2">
        <v>39753</v>
      </c>
      <c r="N85" s="50">
        <v>3087863.3</v>
      </c>
    </row>
    <row r="86" spans="1:14">
      <c r="A86" s="2">
        <v>39783</v>
      </c>
      <c r="B86" s="48">
        <v>35453.830739090001</v>
      </c>
      <c r="C86" s="20">
        <f t="shared" si="2"/>
        <v>1.1400667373149766E-2</v>
      </c>
      <c r="M86" s="2">
        <v>39783</v>
      </c>
      <c r="N86" s="50">
        <v>3109803.1</v>
      </c>
    </row>
    <row r="87" spans="1:14">
      <c r="A87" s="2">
        <v>39814</v>
      </c>
      <c r="B87" s="48">
        <v>40193.172927419997</v>
      </c>
      <c r="C87" s="20">
        <f t="shared" si="2"/>
        <v>1.287216703052301E-2</v>
      </c>
      <c r="M87" s="2">
        <v>39814</v>
      </c>
      <c r="N87" s="50">
        <v>3122486.9</v>
      </c>
    </row>
    <row r="88" spans="1:14">
      <c r="A88" s="2">
        <v>39845</v>
      </c>
      <c r="B88" s="48">
        <v>40645.90807007</v>
      </c>
      <c r="C88" s="20">
        <f t="shared" si="2"/>
        <v>1.2970059399301665E-2</v>
      </c>
      <c r="M88" s="2">
        <v>39845</v>
      </c>
      <c r="N88" s="50">
        <v>3133825.9</v>
      </c>
    </row>
    <row r="89" spans="1:14">
      <c r="A89" s="2">
        <v>39873</v>
      </c>
      <c r="B89" s="48">
        <v>53349.193845180002</v>
      </c>
      <c r="C89" s="20">
        <f t="shared" si="2"/>
        <v>1.6915442797712565E-2</v>
      </c>
      <c r="M89" s="2">
        <v>39873</v>
      </c>
      <c r="N89" s="50">
        <v>3153875.1</v>
      </c>
    </row>
    <row r="90" spans="1:14">
      <c r="A90" s="2">
        <v>39904</v>
      </c>
      <c r="B90" s="48">
        <v>52290.213815829993</v>
      </c>
      <c r="C90" s="20">
        <f t="shared" si="2"/>
        <v>1.6523285481779303E-2</v>
      </c>
      <c r="M90" s="2">
        <v>39904</v>
      </c>
      <c r="N90" s="50">
        <v>3164637.8</v>
      </c>
    </row>
    <row r="91" spans="1:14">
      <c r="A91" s="2">
        <v>39934</v>
      </c>
      <c r="B91" s="48">
        <v>50796.231938450008</v>
      </c>
      <c r="C91" s="20">
        <f t="shared" si="2"/>
        <v>1.5983609901275009E-2</v>
      </c>
      <c r="M91" s="2">
        <v>39934</v>
      </c>
      <c r="N91" s="50">
        <v>3178020</v>
      </c>
    </row>
    <row r="92" spans="1:14">
      <c r="A92" s="2">
        <v>39965</v>
      </c>
      <c r="B92" s="48">
        <v>76985.176627449982</v>
      </c>
      <c r="C92" s="20">
        <f t="shared" si="2"/>
        <v>2.414897271426427E-2</v>
      </c>
      <c r="M92" s="2">
        <v>39965</v>
      </c>
      <c r="N92" s="50">
        <v>3187927.6</v>
      </c>
    </row>
    <row r="93" spans="1:14">
      <c r="A93" s="2">
        <v>39995</v>
      </c>
      <c r="B93" s="48">
        <v>101162.99617456</v>
      </c>
      <c r="C93" s="20">
        <f t="shared" si="2"/>
        <v>3.1660221207056818E-2</v>
      </c>
      <c r="M93" s="2">
        <v>39995</v>
      </c>
      <c r="N93" s="50">
        <v>3195271.3</v>
      </c>
    </row>
    <row r="94" spans="1:14">
      <c r="A94" s="2">
        <v>40026</v>
      </c>
      <c r="B94" s="48">
        <v>137478.65829964002</v>
      </c>
      <c r="C94" s="20">
        <f t="shared" si="2"/>
        <v>4.2824556347265195E-2</v>
      </c>
      <c r="M94" s="2">
        <v>40026</v>
      </c>
      <c r="N94" s="50">
        <v>3210276.3</v>
      </c>
    </row>
    <row r="95" spans="1:14">
      <c r="A95" s="2">
        <v>40057</v>
      </c>
      <c r="B95" s="48">
        <v>135351.41524159</v>
      </c>
      <c r="C95" s="20">
        <f t="shared" si="2"/>
        <v>4.1928239999627658E-2</v>
      </c>
      <c r="M95" s="2">
        <v>40057</v>
      </c>
      <c r="N95" s="50">
        <v>3228168.3</v>
      </c>
    </row>
    <row r="96" spans="1:14">
      <c r="A96" s="2">
        <v>40087</v>
      </c>
      <c r="B96" s="48">
        <v>128909.16086593</v>
      </c>
      <c r="C96" s="20">
        <f t="shared" si="2"/>
        <v>3.9669947600594176E-2</v>
      </c>
      <c r="M96" s="2">
        <v>40087</v>
      </c>
      <c r="N96" s="50">
        <v>3249542</v>
      </c>
    </row>
    <row r="97" spans="1:14">
      <c r="A97" s="2">
        <v>40118</v>
      </c>
      <c r="B97" s="48">
        <v>129208.55142018999</v>
      </c>
      <c r="C97" s="20">
        <f t="shared" si="2"/>
        <v>3.934604724014424E-2</v>
      </c>
      <c r="M97" s="2">
        <v>40118</v>
      </c>
      <c r="N97" s="50">
        <v>3283901.7</v>
      </c>
    </row>
    <row r="98" spans="1:14">
      <c r="A98" s="2">
        <v>40148</v>
      </c>
      <c r="B98" s="48">
        <v>129236.65787385999</v>
      </c>
      <c r="C98" s="20">
        <f t="shared" ref="C98:C129" si="3">B98/N98</f>
        <v>3.8774416490204106E-2</v>
      </c>
      <c r="M98" s="2">
        <v>40148</v>
      </c>
      <c r="N98" s="50">
        <v>3333039.4</v>
      </c>
    </row>
    <row r="99" spans="1:14">
      <c r="A99" s="2">
        <v>40179</v>
      </c>
      <c r="B99" s="48">
        <v>131921.80860814001</v>
      </c>
      <c r="C99" s="20">
        <f t="shared" si="3"/>
        <v>3.9121702712628229E-2</v>
      </c>
      <c r="M99" s="2">
        <v>40179</v>
      </c>
      <c r="N99" s="50">
        <v>3372087.6</v>
      </c>
    </row>
    <row r="100" spans="1:14">
      <c r="A100" s="2">
        <v>40210</v>
      </c>
      <c r="B100" s="48">
        <v>130639.15775058001</v>
      </c>
      <c r="C100" s="20">
        <f t="shared" si="3"/>
        <v>3.8267890420191117E-2</v>
      </c>
      <c r="M100" s="2">
        <v>40210</v>
      </c>
      <c r="N100" s="50">
        <v>3413806.1</v>
      </c>
    </row>
    <row r="101" spans="1:14">
      <c r="A101" s="2">
        <v>40238</v>
      </c>
      <c r="B101" s="48">
        <v>129881.67651747</v>
      </c>
      <c r="C101" s="20">
        <f t="shared" si="3"/>
        <v>3.7502196676233147E-2</v>
      </c>
      <c r="M101" s="2">
        <v>40238</v>
      </c>
      <c r="N101" s="50">
        <v>3463308.5</v>
      </c>
    </row>
    <row r="102" spans="1:14">
      <c r="A102" s="2">
        <v>40269</v>
      </c>
      <c r="B102" s="48">
        <v>202472.45477404053</v>
      </c>
      <c r="C102" s="20">
        <f t="shared" si="3"/>
        <v>5.7670375990809458E-2</v>
      </c>
      <c r="M102" s="2">
        <v>40269</v>
      </c>
      <c r="N102" s="50">
        <v>3510857.2</v>
      </c>
    </row>
    <row r="103" spans="1:14">
      <c r="A103" s="2">
        <v>40299</v>
      </c>
      <c r="B103" s="48">
        <v>210229.11096760049</v>
      </c>
      <c r="C103" s="20">
        <f t="shared" si="3"/>
        <v>5.9077316206356562E-2</v>
      </c>
      <c r="M103" s="2">
        <v>40299</v>
      </c>
      <c r="N103" s="50">
        <v>3558542</v>
      </c>
    </row>
    <row r="104" spans="1:14">
      <c r="A104" s="2">
        <v>40330</v>
      </c>
      <c r="B104" s="48">
        <v>212216.57772141002</v>
      </c>
      <c r="C104" s="20">
        <f t="shared" si="3"/>
        <v>5.8885658955193078E-2</v>
      </c>
      <c r="M104" s="2">
        <v>40330</v>
      </c>
      <c r="N104" s="50">
        <v>3603875.4</v>
      </c>
    </row>
    <row r="105" spans="1:14">
      <c r="A105" s="2">
        <v>40360</v>
      </c>
      <c r="B105" s="48">
        <v>211465.11737495003</v>
      </c>
      <c r="C105" s="20">
        <f t="shared" si="3"/>
        <v>5.7921249214633611E-2</v>
      </c>
      <c r="M105" s="2">
        <v>40360</v>
      </c>
      <c r="N105" s="50">
        <v>3650907.4</v>
      </c>
    </row>
    <row r="106" spans="1:14">
      <c r="A106" s="2">
        <v>40391</v>
      </c>
      <c r="B106" s="48">
        <v>211894.06202863</v>
      </c>
      <c r="C106" s="20">
        <f t="shared" si="3"/>
        <v>5.7254862349030988E-2</v>
      </c>
      <c r="M106" s="2">
        <v>40391</v>
      </c>
      <c r="N106" s="50">
        <v>3700892</v>
      </c>
    </row>
    <row r="107" spans="1:14">
      <c r="A107" s="2">
        <v>40422</v>
      </c>
      <c r="B107" s="48">
        <v>235473.60134188004</v>
      </c>
      <c r="C107" s="20">
        <f t="shared" si="3"/>
        <v>6.2810264166877558E-2</v>
      </c>
      <c r="M107" s="2">
        <v>40422</v>
      </c>
      <c r="N107" s="50">
        <v>3748966.9</v>
      </c>
    </row>
    <row r="108" spans="1:14">
      <c r="A108" s="2">
        <v>40452</v>
      </c>
      <c r="B108" s="48">
        <v>235932.16989368002</v>
      </c>
      <c r="C108" s="20">
        <f t="shared" si="3"/>
        <v>6.2217800354421697E-2</v>
      </c>
      <c r="M108" s="2">
        <v>40452</v>
      </c>
      <c r="N108" s="50">
        <v>3792036.5</v>
      </c>
    </row>
    <row r="109" spans="1:14">
      <c r="A109" s="2">
        <v>40483</v>
      </c>
      <c r="B109" s="48">
        <v>236573.20591323002</v>
      </c>
      <c r="C109" s="20">
        <f t="shared" si="3"/>
        <v>6.1549023538307254E-2</v>
      </c>
      <c r="M109" s="2">
        <v>40483</v>
      </c>
      <c r="N109" s="50">
        <v>3843654.9</v>
      </c>
    </row>
    <row r="110" spans="1:14">
      <c r="A110" s="2">
        <v>40513</v>
      </c>
      <c r="B110" s="48">
        <v>236722.96294582999</v>
      </c>
      <c r="C110" s="20">
        <f t="shared" si="3"/>
        <v>6.0919270096282736E-2</v>
      </c>
      <c r="M110" s="2">
        <v>40513</v>
      </c>
      <c r="N110" s="50">
        <v>3885847</v>
      </c>
    </row>
    <row r="111" spans="1:14">
      <c r="A111" s="2">
        <v>40544</v>
      </c>
      <c r="B111" s="48">
        <v>237274.16763876998</v>
      </c>
      <c r="C111" s="20">
        <f t="shared" si="3"/>
        <v>6.0372070767833651E-2</v>
      </c>
      <c r="M111" s="2">
        <v>40544</v>
      </c>
      <c r="N111" s="50">
        <v>3930197.6</v>
      </c>
    </row>
    <row r="112" spans="1:14">
      <c r="A112" s="2">
        <v>40575</v>
      </c>
      <c r="B112" s="48">
        <v>236692.44321660997</v>
      </c>
      <c r="C112" s="20">
        <f t="shared" si="3"/>
        <v>5.9476779912431901E-2</v>
      </c>
      <c r="M112" s="2">
        <v>40575</v>
      </c>
      <c r="N112" s="50">
        <v>3979577.3</v>
      </c>
    </row>
    <row r="113" spans="1:14">
      <c r="A113" s="2">
        <v>40603</v>
      </c>
      <c r="B113" s="48">
        <v>239733.22649109</v>
      </c>
      <c r="C113" s="20">
        <f t="shared" si="3"/>
        <v>5.9694766336491879E-2</v>
      </c>
      <c r="M113" s="2">
        <v>40603</v>
      </c>
      <c r="N113" s="50">
        <v>4015984</v>
      </c>
    </row>
    <row r="114" spans="1:14">
      <c r="A114" s="2">
        <v>40634</v>
      </c>
      <c r="B114" s="48">
        <v>238913.26556251</v>
      </c>
      <c r="C114" s="20">
        <f t="shared" si="3"/>
        <v>5.8872698852755805E-2</v>
      </c>
      <c r="M114" s="2">
        <v>40634</v>
      </c>
      <c r="N114" s="50">
        <v>4058133.4</v>
      </c>
    </row>
    <row r="115" spans="1:14">
      <c r="A115" s="2">
        <v>40664</v>
      </c>
      <c r="B115" s="48">
        <v>241560.69357943157</v>
      </c>
      <c r="C115" s="20">
        <f t="shared" si="3"/>
        <v>5.8794778548805521E-2</v>
      </c>
      <c r="M115" s="2">
        <v>40664</v>
      </c>
      <c r="N115" s="50">
        <v>4108539.9</v>
      </c>
    </row>
    <row r="116" spans="1:14">
      <c r="A116" s="2">
        <v>40695</v>
      </c>
      <c r="B116" s="48">
        <v>271491.3204359815</v>
      </c>
      <c r="C116" s="20">
        <f t="shared" si="3"/>
        <v>6.528504359749103E-2</v>
      </c>
      <c r="M116" s="2">
        <v>40695</v>
      </c>
      <c r="N116" s="50">
        <v>4158553.1</v>
      </c>
    </row>
    <row r="117" spans="1:14">
      <c r="A117" s="2">
        <v>40725</v>
      </c>
      <c r="B117" s="48">
        <v>271833.17704919149</v>
      </c>
      <c r="C117" s="20">
        <f t="shared" si="3"/>
        <v>6.4731198060432676E-2</v>
      </c>
      <c r="M117" s="2">
        <v>40725</v>
      </c>
      <c r="N117" s="50">
        <v>4199415.2</v>
      </c>
    </row>
    <row r="118" spans="1:14">
      <c r="A118" s="2">
        <v>40756</v>
      </c>
      <c r="B118" s="48">
        <v>272975.05713349005</v>
      </c>
      <c r="C118" s="20">
        <f t="shared" si="3"/>
        <v>6.434758554366822E-2</v>
      </c>
      <c r="M118" s="2">
        <v>40756</v>
      </c>
      <c r="N118" s="50">
        <v>4242195.8</v>
      </c>
    </row>
    <row r="119" spans="1:14">
      <c r="A119" s="2">
        <v>40787</v>
      </c>
      <c r="B119" s="48">
        <v>283574.14284290996</v>
      </c>
      <c r="C119" s="20">
        <f t="shared" si="3"/>
        <v>6.6364922791064679E-2</v>
      </c>
      <c r="M119" s="2">
        <v>40787</v>
      </c>
      <c r="N119" s="50">
        <v>4272952.2</v>
      </c>
    </row>
    <row r="120" spans="1:14">
      <c r="A120" s="2">
        <v>40817</v>
      </c>
      <c r="B120" s="48">
        <v>280868.14212643995</v>
      </c>
      <c r="C120" s="20">
        <f t="shared" si="3"/>
        <v>6.5214589070824447E-2</v>
      </c>
      <c r="M120" s="2">
        <v>40817</v>
      </c>
      <c r="N120" s="50">
        <v>4306829.9000000004</v>
      </c>
    </row>
    <row r="121" spans="1:14">
      <c r="A121" s="2">
        <v>40848</v>
      </c>
      <c r="B121" s="48">
        <v>284504.63160452002</v>
      </c>
      <c r="C121" s="20">
        <f t="shared" si="3"/>
        <v>6.5552503821687924E-2</v>
      </c>
      <c r="M121" s="2">
        <v>40848</v>
      </c>
      <c r="N121" s="50">
        <v>4340103.2</v>
      </c>
    </row>
    <row r="122" spans="1:14">
      <c r="A122" s="2">
        <v>40878</v>
      </c>
      <c r="B122" s="48">
        <v>302225.12339989009</v>
      </c>
      <c r="C122" s="20">
        <f t="shared" si="3"/>
        <v>6.9058213702526447E-2</v>
      </c>
      <c r="M122" s="2">
        <v>40878</v>
      </c>
      <c r="N122" s="50">
        <v>4376382</v>
      </c>
    </row>
    <row r="123" spans="1:14">
      <c r="A123" s="2">
        <v>40909</v>
      </c>
      <c r="B123" s="48">
        <v>310831.19913752005</v>
      </c>
      <c r="C123" s="20">
        <f t="shared" si="3"/>
        <v>7.0470447798490002E-2</v>
      </c>
      <c r="M123" s="2">
        <v>40909</v>
      </c>
      <c r="N123" s="50">
        <v>4410802.0999999996</v>
      </c>
    </row>
    <row r="124" spans="1:14">
      <c r="A124" s="2">
        <v>40940</v>
      </c>
      <c r="B124" s="48">
        <v>311836.72656442004</v>
      </c>
      <c r="C124" s="20">
        <f t="shared" si="3"/>
        <v>7.017766621487595E-2</v>
      </c>
      <c r="M124" s="2">
        <v>40940</v>
      </c>
      <c r="N124" s="50">
        <v>4443532.3</v>
      </c>
    </row>
    <row r="125" spans="1:14">
      <c r="A125" s="2">
        <v>40969</v>
      </c>
      <c r="B125" s="48">
        <v>314708.32873251999</v>
      </c>
      <c r="C125" s="20">
        <f t="shared" si="3"/>
        <v>7.0101734980381275E-2</v>
      </c>
      <c r="M125" s="2">
        <v>40969</v>
      </c>
      <c r="N125" s="50">
        <v>4489308.7</v>
      </c>
    </row>
    <row r="126" spans="1:14">
      <c r="A126" s="2">
        <v>41000</v>
      </c>
      <c r="B126" s="48">
        <v>317070.85903444001</v>
      </c>
      <c r="C126" s="20">
        <f t="shared" si="3"/>
        <v>7.0107644479616704E-2</v>
      </c>
      <c r="M126" s="2">
        <v>41000</v>
      </c>
      <c r="N126" s="50">
        <v>4522628.9000000004</v>
      </c>
    </row>
    <row r="127" spans="1:14">
      <c r="A127" s="2">
        <v>41030</v>
      </c>
      <c r="B127" s="48">
        <v>321232.50697144005</v>
      </c>
      <c r="C127" s="20">
        <f t="shared" si="3"/>
        <v>7.04876406267025E-2</v>
      </c>
      <c r="M127" s="2">
        <v>41030</v>
      </c>
      <c r="N127" s="50">
        <v>4557288.4000000004</v>
      </c>
    </row>
    <row r="128" spans="1:14">
      <c r="A128" s="2">
        <v>41061</v>
      </c>
      <c r="B128" s="48">
        <v>332029.12562965997</v>
      </c>
      <c r="C128" s="20">
        <f t="shared" si="3"/>
        <v>7.2405100315152626E-2</v>
      </c>
      <c r="M128" s="2">
        <v>41061</v>
      </c>
      <c r="N128" s="50">
        <v>4585714.5999999996</v>
      </c>
    </row>
    <row r="129" spans="1:14">
      <c r="A129" s="2">
        <v>41091</v>
      </c>
      <c r="B129" s="48">
        <v>333426.34487376001</v>
      </c>
      <c r="C129" s="20">
        <f t="shared" si="3"/>
        <v>7.2049157255424046E-2</v>
      </c>
      <c r="M129" s="2">
        <v>41091</v>
      </c>
      <c r="N129" s="50">
        <v>4627761.9000000004</v>
      </c>
    </row>
    <row r="130" spans="1:14">
      <c r="A130" s="2">
        <v>41122</v>
      </c>
      <c r="B130" s="48">
        <v>334158.93299075001</v>
      </c>
      <c r="C130" s="20">
        <f t="shared" ref="C130:C161" si="4">B130/N130</f>
        <v>7.1531639952370177E-2</v>
      </c>
      <c r="M130" s="2">
        <v>41122</v>
      </c>
      <c r="N130" s="50">
        <v>4671484.3</v>
      </c>
    </row>
    <row r="131" spans="1:14">
      <c r="A131" s="2">
        <v>41153</v>
      </c>
      <c r="B131" s="48">
        <v>333717.84139185003</v>
      </c>
      <c r="C131" s="20">
        <f t="shared" si="4"/>
        <v>7.0945972054617099E-2</v>
      </c>
      <c r="M131" s="2">
        <v>41153</v>
      </c>
      <c r="N131" s="50">
        <v>4703830.7</v>
      </c>
    </row>
    <row r="132" spans="1:14">
      <c r="A132" s="2">
        <v>41183</v>
      </c>
      <c r="B132" s="48">
        <v>354609.70224460005</v>
      </c>
      <c r="C132" s="20">
        <f t="shared" si="4"/>
        <v>7.4679958432368632E-2</v>
      </c>
      <c r="M132" s="2">
        <v>41183</v>
      </c>
      <c r="N132" s="50">
        <v>4748391.8</v>
      </c>
    </row>
    <row r="133" spans="1:14">
      <c r="A133" s="2">
        <v>41214</v>
      </c>
      <c r="B133" s="48">
        <v>357189.42171307001</v>
      </c>
      <c r="C133" s="20">
        <f t="shared" si="4"/>
        <v>7.4679843905528204E-2</v>
      </c>
      <c r="M133" s="2">
        <v>41214</v>
      </c>
      <c r="N133" s="50">
        <v>4782942.8</v>
      </c>
    </row>
    <row r="134" spans="1:14">
      <c r="A134" s="2">
        <v>41244</v>
      </c>
      <c r="B134" s="48">
        <v>371673.14433904999</v>
      </c>
      <c r="C134" s="20">
        <f t="shared" si="4"/>
        <v>7.7194531885088763E-2</v>
      </c>
      <c r="M134" s="2">
        <v>41244</v>
      </c>
      <c r="N134" s="50">
        <v>4814760</v>
      </c>
    </row>
    <row r="135" spans="1:14">
      <c r="A135" s="2">
        <v>41275</v>
      </c>
      <c r="B135" s="48">
        <v>371211.70397615002</v>
      </c>
      <c r="C135" s="20">
        <f t="shared" si="4"/>
        <v>7.6355979684138944E-2</v>
      </c>
      <c r="M135" s="2">
        <v>41275</v>
      </c>
      <c r="N135" s="50">
        <v>4861593.0999999996</v>
      </c>
    </row>
    <row r="136" spans="1:14">
      <c r="A136" s="2">
        <v>41306</v>
      </c>
      <c r="B136" s="48">
        <v>372124.49729055003</v>
      </c>
      <c r="C136" s="20">
        <f t="shared" si="4"/>
        <v>7.6054639339379476E-2</v>
      </c>
      <c r="M136" s="2">
        <v>41306</v>
      </c>
      <c r="N136" s="50">
        <v>4892857.3</v>
      </c>
    </row>
    <row r="137" spans="1:14">
      <c r="A137" s="2">
        <v>41334</v>
      </c>
      <c r="B137" s="48">
        <v>373040.59681178996</v>
      </c>
      <c r="C137" s="20">
        <f t="shared" si="4"/>
        <v>7.571442830294936E-2</v>
      </c>
      <c r="M137" s="2">
        <v>41334</v>
      </c>
      <c r="N137" s="50">
        <v>4926942</v>
      </c>
    </row>
    <row r="138" spans="1:14">
      <c r="A138" s="2">
        <v>41365</v>
      </c>
      <c r="B138" s="48">
        <v>373229.62209674006</v>
      </c>
      <c r="C138" s="20">
        <f t="shared" si="4"/>
        <v>7.4888183198704827E-2</v>
      </c>
      <c r="M138" s="2">
        <v>41365</v>
      </c>
      <c r="N138" s="50">
        <v>4983825.3</v>
      </c>
    </row>
    <row r="139" spans="1:14">
      <c r="A139" s="2">
        <v>41395</v>
      </c>
      <c r="B139" s="48">
        <v>378909.47093646997</v>
      </c>
      <c r="C139" s="20">
        <f t="shared" si="4"/>
        <v>7.5443657637009984E-2</v>
      </c>
      <c r="M139" s="2">
        <v>41395</v>
      </c>
      <c r="N139" s="50">
        <v>5022416.5</v>
      </c>
    </row>
    <row r="140" spans="1:14">
      <c r="A140" s="2">
        <v>41426</v>
      </c>
      <c r="B140" s="48">
        <v>381325.88049951999</v>
      </c>
      <c r="C140" s="20">
        <f t="shared" si="4"/>
        <v>7.5265363059479951E-2</v>
      </c>
      <c r="M140" s="2">
        <v>41426</v>
      </c>
      <c r="N140" s="50">
        <v>5066419.2</v>
      </c>
    </row>
    <row r="141" spans="1:14">
      <c r="A141" s="2">
        <v>41456</v>
      </c>
      <c r="B141" s="48">
        <v>383822.79696678993</v>
      </c>
      <c r="C141" s="20">
        <f t="shared" si="4"/>
        <v>7.5102748853046811E-2</v>
      </c>
      <c r="M141" s="2">
        <v>41456</v>
      </c>
      <c r="N141" s="50">
        <v>5110635.8</v>
      </c>
    </row>
    <row r="142" spans="1:14">
      <c r="A142" s="2">
        <v>41487</v>
      </c>
      <c r="B142" s="48">
        <v>386475.91287776997</v>
      </c>
      <c r="C142" s="20">
        <f t="shared" si="4"/>
        <v>7.5129482093646824E-2</v>
      </c>
      <c r="M142" s="2">
        <v>41487</v>
      </c>
      <c r="N142" s="50">
        <v>5144131.2</v>
      </c>
    </row>
    <row r="143" spans="1:14">
      <c r="A143" s="2">
        <v>41518</v>
      </c>
      <c r="B143" s="48">
        <v>382894.58225221001</v>
      </c>
      <c r="C143" s="20">
        <f t="shared" si="4"/>
        <v>7.3773944044611878E-2</v>
      </c>
      <c r="M143" s="2">
        <v>41518</v>
      </c>
      <c r="N143" s="50">
        <v>5190105.9000000004</v>
      </c>
    </row>
    <row r="144" spans="1:14">
      <c r="A144" s="2">
        <v>41548</v>
      </c>
      <c r="B144" s="48">
        <v>384079.68940601993</v>
      </c>
      <c r="C144" s="20">
        <f t="shared" si="4"/>
        <v>7.3364137599743043E-2</v>
      </c>
      <c r="M144" s="2">
        <v>41548</v>
      </c>
      <c r="N144" s="50">
        <v>5235251.2000000002</v>
      </c>
    </row>
    <row r="145" spans="1:14">
      <c r="A145" s="2">
        <v>41579</v>
      </c>
      <c r="B145" s="48">
        <v>386826.77743772999</v>
      </c>
      <c r="C145" s="20">
        <f t="shared" si="4"/>
        <v>7.3275977085932018E-2</v>
      </c>
      <c r="M145" s="2">
        <v>41579</v>
      </c>
      <c r="N145" s="50">
        <v>5279039.5</v>
      </c>
    </row>
    <row r="146" spans="1:14">
      <c r="A146" s="2">
        <v>41609</v>
      </c>
      <c r="B146" s="48">
        <v>413012.31145555986</v>
      </c>
      <c r="C146" s="20">
        <f t="shared" si="4"/>
        <v>7.7464708460143125E-2</v>
      </c>
      <c r="M146" s="2">
        <v>41609</v>
      </c>
      <c r="N146" s="50">
        <v>5331619</v>
      </c>
    </row>
    <row r="147" spans="1:14">
      <c r="A147" s="2">
        <v>41640</v>
      </c>
      <c r="B147" s="48">
        <v>415131.92078130995</v>
      </c>
      <c r="C147" s="20">
        <f t="shared" si="4"/>
        <v>7.7196519952670684E-2</v>
      </c>
      <c r="M147" s="2">
        <v>41640</v>
      </c>
      <c r="N147" s="50">
        <v>5377598.9000000004</v>
      </c>
    </row>
    <row r="148" spans="1:14">
      <c r="A148" s="2">
        <v>41671</v>
      </c>
      <c r="B148" s="48">
        <v>413934.02995459997</v>
      </c>
      <c r="C148" s="20">
        <f t="shared" si="4"/>
        <v>7.616670941537812E-2</v>
      </c>
      <c r="M148" s="2">
        <v>41671</v>
      </c>
      <c r="N148" s="50">
        <v>5434579.4000000004</v>
      </c>
    </row>
    <row r="149" spans="1:14">
      <c r="A149" s="2">
        <v>41699</v>
      </c>
      <c r="B149" s="48">
        <v>414049.88372060005</v>
      </c>
      <c r="C149" s="20">
        <f t="shared" si="4"/>
        <v>7.5613474860188087E-2</v>
      </c>
      <c r="M149" s="2">
        <v>41699</v>
      </c>
      <c r="N149" s="50">
        <v>5475874.2999999998</v>
      </c>
    </row>
    <row r="150" spans="1:14">
      <c r="A150" s="2">
        <v>41730</v>
      </c>
      <c r="B150" s="48">
        <v>414689.03429963003</v>
      </c>
      <c r="C150" s="20">
        <f t="shared" si="4"/>
        <v>7.5224906886921669E-2</v>
      </c>
      <c r="M150" s="2">
        <v>41730</v>
      </c>
      <c r="N150" s="50">
        <v>5512656</v>
      </c>
    </row>
    <row r="151" spans="1:14">
      <c r="A151" s="2">
        <v>41760</v>
      </c>
      <c r="B151" s="48">
        <v>416007.80820184003</v>
      </c>
      <c r="C151" s="20">
        <f t="shared" si="4"/>
        <v>7.4907496506439367E-2</v>
      </c>
      <c r="M151" s="2">
        <v>41760</v>
      </c>
      <c r="N151" s="50">
        <v>5553620.5</v>
      </c>
    </row>
    <row r="152" spans="1:14">
      <c r="A152" s="2">
        <v>41791</v>
      </c>
      <c r="B152" s="48">
        <v>446848.27510565001</v>
      </c>
      <c r="C152" s="20">
        <f t="shared" si="4"/>
        <v>8.0145624562125373E-2</v>
      </c>
      <c r="M152" s="2">
        <v>41791</v>
      </c>
      <c r="N152" s="50">
        <v>5575454.4000000004</v>
      </c>
    </row>
    <row r="153" spans="1:14">
      <c r="A153" s="2">
        <v>41821</v>
      </c>
      <c r="B153" s="48">
        <v>449332.71590623999</v>
      </c>
      <c r="C153" s="20">
        <f t="shared" si="4"/>
        <v>8.0151949022405619E-2</v>
      </c>
      <c r="M153" s="2">
        <v>41821</v>
      </c>
      <c r="N153" s="50">
        <v>5606011.0999999996</v>
      </c>
    </row>
    <row r="154" spans="1:14">
      <c r="A154" s="2">
        <v>41852</v>
      </c>
      <c r="B154" s="48">
        <v>451127.79705480998</v>
      </c>
      <c r="C154" s="20">
        <f t="shared" si="4"/>
        <v>8.0020860735636759E-2</v>
      </c>
      <c r="M154" s="2">
        <v>41852</v>
      </c>
      <c r="N154" s="50">
        <v>5637627.4000000004</v>
      </c>
    </row>
    <row r="155" spans="1:14">
      <c r="A155" s="2">
        <v>41883</v>
      </c>
      <c r="B155" s="48">
        <v>455118.19142082997</v>
      </c>
      <c r="C155" s="20">
        <f t="shared" si="4"/>
        <v>8.007962095064311E-2</v>
      </c>
      <c r="M155" s="2">
        <v>41883</v>
      </c>
      <c r="N155" s="50">
        <v>5683321</v>
      </c>
    </row>
    <row r="156" spans="1:14">
      <c r="A156" s="2">
        <v>41913</v>
      </c>
      <c r="B156" s="48">
        <v>456519.50231191004</v>
      </c>
      <c r="C156" s="20">
        <f t="shared" si="4"/>
        <v>7.9846660089013075E-2</v>
      </c>
      <c r="M156" s="2">
        <v>41913</v>
      </c>
      <c r="N156" s="50">
        <v>5717452.7000000002</v>
      </c>
    </row>
    <row r="157" spans="1:14">
      <c r="A157" s="2">
        <v>41944</v>
      </c>
      <c r="B157" s="48">
        <v>459220.06326117995</v>
      </c>
      <c r="C157" s="20">
        <f t="shared" si="4"/>
        <v>7.9901768141076954E-2</v>
      </c>
      <c r="M157" s="2">
        <v>41944</v>
      </c>
      <c r="N157" s="50">
        <v>5747307.9000000004</v>
      </c>
    </row>
    <row r="158" spans="1:14">
      <c r="A158" s="2">
        <v>41974</v>
      </c>
      <c r="B158" s="48">
        <v>487861.63264366001</v>
      </c>
      <c r="C158" s="20">
        <f t="shared" si="4"/>
        <v>8.4420418827365437E-2</v>
      </c>
      <c r="M158" s="2">
        <v>41974</v>
      </c>
      <c r="N158" s="50">
        <v>5778953</v>
      </c>
    </row>
    <row r="159" spans="1:14">
      <c r="A159" s="2">
        <v>42005</v>
      </c>
      <c r="B159" s="48">
        <v>490006.48293469002</v>
      </c>
      <c r="C159" s="20">
        <f t="shared" si="4"/>
        <v>8.4499207146615588E-2</v>
      </c>
      <c r="M159" s="2">
        <v>42005</v>
      </c>
      <c r="N159" s="50">
        <v>5798947.7000000002</v>
      </c>
    </row>
    <row r="160" spans="1:14">
      <c r="A160" s="2">
        <v>42036</v>
      </c>
      <c r="B160" s="48">
        <v>494342.42566314002</v>
      </c>
      <c r="C160" s="20">
        <f t="shared" si="4"/>
        <v>8.5093725571437615E-2</v>
      </c>
      <c r="M160" s="2">
        <v>42036</v>
      </c>
      <c r="N160" s="50">
        <v>5809387.5</v>
      </c>
    </row>
    <row r="161" spans="1:15">
      <c r="A161" s="2">
        <v>42064</v>
      </c>
      <c r="B161" s="48">
        <v>500253.99536261999</v>
      </c>
      <c r="C161" s="20">
        <f t="shared" si="4"/>
        <v>8.5536238574355439E-2</v>
      </c>
      <c r="M161" s="2">
        <v>42064</v>
      </c>
      <c r="N161" s="50">
        <v>5848445.0999999996</v>
      </c>
    </row>
    <row r="162" spans="1:15">
      <c r="A162" s="2">
        <v>42095</v>
      </c>
      <c r="B162" s="48">
        <v>499314.83298857999</v>
      </c>
      <c r="C162" s="20">
        <f t="shared" ref="C162:C190" si="5">B162/N162</f>
        <v>8.5125973404588801E-2</v>
      </c>
      <c r="M162" s="2">
        <v>42095</v>
      </c>
      <c r="N162" s="50">
        <v>5865599.0999999996</v>
      </c>
    </row>
    <row r="163" spans="1:15">
      <c r="A163" s="2">
        <v>42125</v>
      </c>
      <c r="B163" s="48">
        <v>504188.81751001009</v>
      </c>
      <c r="C163" s="20">
        <f t="shared" si="5"/>
        <v>8.5796541820685551E-2</v>
      </c>
      <c r="M163" s="2">
        <v>42125</v>
      </c>
      <c r="N163" s="50">
        <v>5876563.4000000004</v>
      </c>
    </row>
    <row r="164" spans="1:15">
      <c r="A164" s="2">
        <v>42156</v>
      </c>
      <c r="B164" s="48">
        <v>505311.49562107999</v>
      </c>
      <c r="C164" s="20">
        <f t="shared" si="5"/>
        <v>8.5538820117439948E-2</v>
      </c>
      <c r="M164" s="2">
        <v>42156</v>
      </c>
      <c r="N164" s="50">
        <v>5907393.7999999998</v>
      </c>
    </row>
    <row r="165" spans="1:15">
      <c r="A165" s="2">
        <v>42186</v>
      </c>
      <c r="B165" s="48">
        <v>511086.272291</v>
      </c>
      <c r="C165" s="20">
        <f t="shared" si="5"/>
        <v>8.6202376890051793E-2</v>
      </c>
      <c r="M165" s="2">
        <v>42186</v>
      </c>
      <c r="N165" s="50">
        <v>5928911.5999999996</v>
      </c>
    </row>
    <row r="166" spans="1:15">
      <c r="A166" s="2">
        <v>42217</v>
      </c>
      <c r="B166" s="48">
        <v>516940.06001785997</v>
      </c>
      <c r="C166" s="20">
        <f t="shared" si="5"/>
        <v>8.6953382690879377E-2</v>
      </c>
      <c r="M166" s="2">
        <v>42217</v>
      </c>
      <c r="N166" s="50">
        <v>5945025.2999999998</v>
      </c>
    </row>
    <row r="167" spans="1:15">
      <c r="A167" s="2">
        <v>42248</v>
      </c>
      <c r="B167" s="48">
        <v>522746.14078579994</v>
      </c>
      <c r="C167" s="20">
        <f t="shared" si="5"/>
        <v>8.7780525000061282E-2</v>
      </c>
      <c r="M167" s="2">
        <v>42248</v>
      </c>
      <c r="N167" s="50">
        <v>5955149.4000000004</v>
      </c>
      <c r="O167" s="1"/>
    </row>
    <row r="168" spans="1:15">
      <c r="A168" s="2">
        <v>42278</v>
      </c>
      <c r="B168" s="48">
        <v>523768.14307912003</v>
      </c>
      <c r="C168" s="20">
        <f t="shared" si="5"/>
        <v>8.7714304048514227E-2</v>
      </c>
      <c r="M168" s="2">
        <v>42278</v>
      </c>
      <c r="N168" s="50">
        <v>5971296.7999999998</v>
      </c>
      <c r="O168" s="19"/>
    </row>
    <row r="169" spans="1:15">
      <c r="A169" s="2">
        <v>42309</v>
      </c>
      <c r="B169" s="48">
        <v>526132.28470214002</v>
      </c>
      <c r="C169" s="20">
        <f t="shared" si="5"/>
        <v>8.7879504916171594E-2</v>
      </c>
      <c r="M169" s="2">
        <v>42309</v>
      </c>
      <c r="N169" s="50">
        <v>5986973.7000000002</v>
      </c>
    </row>
    <row r="170" spans="1:15">
      <c r="A170" s="2">
        <v>42339</v>
      </c>
      <c r="B170" s="48">
        <v>514514.57822860999</v>
      </c>
      <c r="C170" s="20">
        <f t="shared" si="5"/>
        <v>8.5744276853110882E-2</v>
      </c>
      <c r="M170" s="2">
        <v>42339</v>
      </c>
      <c r="N170" s="50">
        <v>6000570.5</v>
      </c>
    </row>
    <row r="171" spans="1:15">
      <c r="A171" s="2">
        <v>42370</v>
      </c>
      <c r="B171" s="48">
        <v>514514.57822860999</v>
      </c>
      <c r="C171" s="20">
        <f t="shared" si="5"/>
        <v>8.5609654203969654E-2</v>
      </c>
      <c r="M171" s="2">
        <v>42370</v>
      </c>
      <c r="N171" s="1">
        <v>6010006.5</v>
      </c>
    </row>
    <row r="172" spans="1:15">
      <c r="A172" s="2">
        <v>42401</v>
      </c>
      <c r="B172" s="48">
        <v>507011.31977688998</v>
      </c>
      <c r="C172" s="20">
        <f t="shared" si="5"/>
        <v>8.4020001115749102E-2</v>
      </c>
      <c r="M172" s="2">
        <v>42401</v>
      </c>
      <c r="N172" s="1">
        <v>6034412.2000000002</v>
      </c>
    </row>
    <row r="173" spans="1:15">
      <c r="A173" s="2">
        <v>42430</v>
      </c>
      <c r="B173" s="48">
        <f>'[1]Dívida Pública'!J304</f>
        <v>507184.57139335998</v>
      </c>
      <c r="C173" s="20">
        <f t="shared" si="5"/>
        <v>8.3921552966826352E-2</v>
      </c>
      <c r="M173" s="2">
        <v>42430</v>
      </c>
      <c r="N173" s="1">
        <v>6043555.5999999996</v>
      </c>
    </row>
    <row r="174" spans="1:15">
      <c r="A174" s="2">
        <v>42461</v>
      </c>
      <c r="B174" s="48">
        <v>509077.43884447002</v>
      </c>
      <c r="C174" s="20">
        <f t="shared" si="5"/>
        <v>8.403001010277783E-2</v>
      </c>
      <c r="M174" s="2">
        <v>42461</v>
      </c>
      <c r="N174" s="1">
        <v>6058281.2999999998</v>
      </c>
    </row>
    <row r="175" spans="1:15">
      <c r="A175" s="2">
        <v>42491</v>
      </c>
      <c r="B175" s="48">
        <v>512674.30007459997</v>
      </c>
      <c r="C175" s="20">
        <f t="shared" si="5"/>
        <v>8.4321222903989537E-2</v>
      </c>
      <c r="M175" s="2">
        <v>42491</v>
      </c>
      <c r="N175" s="1">
        <v>6080015</v>
      </c>
    </row>
    <row r="176" spans="1:15">
      <c r="A176" s="2">
        <v>42522</v>
      </c>
      <c r="B176" s="48">
        <v>512346.239053</v>
      </c>
      <c r="C176" s="20">
        <f t="shared" si="5"/>
        <v>8.3714629276515656E-2</v>
      </c>
      <c r="M176" s="2">
        <v>42522</v>
      </c>
      <c r="N176" s="1">
        <v>6120151.7999999998</v>
      </c>
    </row>
    <row r="177" spans="1:14">
      <c r="A177" s="2">
        <v>42552</v>
      </c>
      <c r="B177" s="48">
        <v>515403.17875979003</v>
      </c>
      <c r="C177" s="20">
        <f t="shared" si="5"/>
        <v>8.3922237873427841E-2</v>
      </c>
      <c r="M177" s="2">
        <v>42552</v>
      </c>
      <c r="N177" s="1">
        <v>6141437.5</v>
      </c>
    </row>
    <row r="178" spans="1:14">
      <c r="A178" s="2">
        <v>42583</v>
      </c>
      <c r="B178" s="19">
        <v>517966.97787114</v>
      </c>
      <c r="C178" s="20">
        <f t="shared" si="5"/>
        <v>8.3887637536296869E-2</v>
      </c>
      <c r="M178" s="2">
        <v>42583</v>
      </c>
      <c r="N178" s="1">
        <v>6174532.9000000004</v>
      </c>
    </row>
    <row r="179" spans="1:14">
      <c r="A179" s="2">
        <v>42614</v>
      </c>
      <c r="B179" s="19">
        <v>520885.61811268999</v>
      </c>
      <c r="C179" s="20">
        <f t="shared" si="5"/>
        <v>8.4141413898550399E-2</v>
      </c>
      <c r="M179" s="2">
        <v>42614</v>
      </c>
      <c r="N179" s="1">
        <v>6190597.4000000004</v>
      </c>
    </row>
    <row r="180" spans="1:14">
      <c r="A180" s="2">
        <v>42644</v>
      </c>
      <c r="B180" s="19">
        <v>523025.96625530999</v>
      </c>
      <c r="C180" s="20">
        <f t="shared" si="5"/>
        <v>8.4377253663087251E-2</v>
      </c>
      <c r="M180" s="2">
        <v>42644</v>
      </c>
      <c r="N180" s="1">
        <v>6198660.7000000002</v>
      </c>
    </row>
    <row r="181" spans="1:14">
      <c r="A181" s="2">
        <v>42675</v>
      </c>
      <c r="B181" s="19">
        <v>526837.68222238997</v>
      </c>
      <c r="C181" s="20">
        <f t="shared" si="5"/>
        <v>8.462112704490686E-2</v>
      </c>
      <c r="M181" s="2">
        <v>42675</v>
      </c>
      <c r="N181" s="1">
        <v>6225841</v>
      </c>
    </row>
    <row r="182" spans="1:14">
      <c r="A182" s="2">
        <v>42705</v>
      </c>
      <c r="B182" s="19">
        <v>429657.84147493</v>
      </c>
      <c r="C182" s="20">
        <f t="shared" si="5"/>
        <v>6.8559926732920856E-2</v>
      </c>
      <c r="M182" s="2">
        <v>42705</v>
      </c>
      <c r="N182" s="1">
        <v>6266894.7000000002</v>
      </c>
    </row>
    <row r="183" spans="1:14">
      <c r="A183" s="2">
        <v>42736</v>
      </c>
      <c r="B183" s="19">
        <v>431315.14590102999</v>
      </c>
      <c r="C183" s="20">
        <f t="shared" si="5"/>
        <v>6.8420337887363611E-2</v>
      </c>
      <c r="M183" s="2">
        <v>42736</v>
      </c>
      <c r="N183" s="1">
        <v>6303902.5999999996</v>
      </c>
    </row>
    <row r="184" spans="1:14">
      <c r="A184" s="2">
        <v>42767</v>
      </c>
      <c r="B184" s="19">
        <v>433142.80901149003</v>
      </c>
      <c r="C184" s="20">
        <f t="shared" si="5"/>
        <v>6.8424557298321725E-2</v>
      </c>
      <c r="M184" s="2">
        <v>42767</v>
      </c>
      <c r="N184" s="1">
        <v>6330224.5</v>
      </c>
    </row>
    <row r="185" spans="1:14">
      <c r="A185" s="2">
        <v>42795</v>
      </c>
      <c r="B185" s="70">
        <v>436002.88022560999</v>
      </c>
      <c r="C185" s="20">
        <f t="shared" si="5"/>
        <v>6.8521778933952754E-2</v>
      </c>
      <c r="M185" s="2">
        <v>42795</v>
      </c>
      <c r="N185" s="1">
        <v>6362982.5</v>
      </c>
    </row>
    <row r="186" spans="1:14">
      <c r="A186" s="2">
        <v>42826</v>
      </c>
      <c r="B186" s="70">
        <v>438212.11941367999</v>
      </c>
      <c r="C186" s="20">
        <f t="shared" si="5"/>
        <v>6.8634946067483771E-2</v>
      </c>
      <c r="M186" s="2">
        <v>42826</v>
      </c>
      <c r="N186" s="1">
        <v>6384679.2999999998</v>
      </c>
    </row>
    <row r="187" spans="1:14">
      <c r="A187" s="2">
        <v>42856</v>
      </c>
      <c r="B187" s="70">
        <v>440797.46955366002</v>
      </c>
      <c r="C187" s="20">
        <f t="shared" si="5"/>
        <v>6.8625499416245545E-2</v>
      </c>
      <c r="M187" s="2">
        <v>42856</v>
      </c>
      <c r="N187" s="1">
        <v>6423231.5</v>
      </c>
    </row>
    <row r="188" spans="1:14">
      <c r="A188" s="2">
        <v>42887</v>
      </c>
      <c r="B188" s="70">
        <v>443475.96119149</v>
      </c>
      <c r="C188" s="20">
        <f t="shared" si="5"/>
        <v>6.8813879723869611E-2</v>
      </c>
      <c r="M188" s="2">
        <v>42887</v>
      </c>
      <c r="N188" s="1">
        <v>6444571.4000000004</v>
      </c>
    </row>
    <row r="189" spans="1:14">
      <c r="A189" s="2">
        <v>42917</v>
      </c>
      <c r="B189" s="70">
        <v>444600.67681892001</v>
      </c>
      <c r="C189" s="20">
        <f t="shared" si="5"/>
        <v>6.884167261891054E-2</v>
      </c>
      <c r="M189" s="2">
        <v>42917</v>
      </c>
      <c r="N189" s="1">
        <v>6458307.2999999998</v>
      </c>
    </row>
    <row r="190" spans="1:14">
      <c r="A190" s="2">
        <v>42948</v>
      </c>
      <c r="B190" s="19">
        <v>447290.77340553998</v>
      </c>
      <c r="C190" s="20">
        <f t="shared" si="5"/>
        <v>6.9124425265688669E-2</v>
      </c>
      <c r="M190" s="2">
        <v>42948</v>
      </c>
      <c r="N190" s="1">
        <v>6470806.4000000004</v>
      </c>
    </row>
  </sheetData>
  <pageMargins left="0.511811024" right="0.511811024" top="0.78740157499999996" bottom="0.78740157499999996" header="0.31496062000000002" footer="0.31496062000000002"/>
  <drawing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9</vt:i4>
      </vt:variant>
    </vt:vector>
  </HeadingPairs>
  <TitlesOfParts>
    <vt:vector size="9" baseType="lpstr">
      <vt:lpstr>Inadimplência BCB</vt:lpstr>
      <vt:lpstr>Inadimplência BNDES - longa</vt:lpstr>
      <vt:lpstr>Inadimplência - BCB x BNDES</vt:lpstr>
      <vt:lpstr>Desembolsos por porte</vt:lpstr>
      <vt:lpstr>PIB IBGE</vt:lpstr>
      <vt:lpstr>Desembolsos BNDES</vt:lpstr>
      <vt:lpstr> Séries Trimestrais</vt:lpstr>
      <vt:lpstr>Séries Anuais</vt:lpstr>
      <vt:lpstr>Tesouro - BNDES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Rafael Bianchini Abreu Paiva</dc:creator>
  <cp:lastModifiedBy>Rafael Bianchini Abreu Paiva</cp:lastModifiedBy>
  <cp:lastPrinted>2015-11-02T10:34:22Z</cp:lastPrinted>
  <dcterms:created xsi:type="dcterms:W3CDTF">2015-10-26T18:21:20Z</dcterms:created>
  <dcterms:modified xsi:type="dcterms:W3CDTF">2017-09-29T22:10:47Z</dcterms:modified>
</cp:coreProperties>
</file>